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ocuments/Academics/GCU/CCOB - BUS-660 (Quantitative Methods)/Curriculum/Module 2/"/>
    </mc:Choice>
  </mc:AlternateContent>
  <xr:revisionPtr revIDLastSave="0" documentId="13_ncr:1_{90BA18B6-2D4B-B544-B4F0-D02745171B52}" xr6:coauthVersionLast="46" xr6:coauthVersionMax="46" xr10:uidLastSave="{00000000-0000-0000-0000-000000000000}"/>
  <bookViews>
    <workbookView xWindow="28860" yWindow="-3140" windowWidth="38340" windowHeight="20100" xr2:uid="{1BD3D6C0-CF8E-F542-A5B6-BF4EEF95B277}"/>
  </bookViews>
  <sheets>
    <sheet name="Forecast Accuracy" sheetId="11" r:id="rId1"/>
    <sheet name="Robert's Drugs" sheetId="5" r:id="rId2"/>
    <sheet name="Robert's Drugs - Solutions" sheetId="4" r:id="rId3"/>
    <sheet name="Auger's Plumbing" sheetId="7" r:id="rId4"/>
    <sheet name="Auger's Plumbing - Solution" sheetId="6" r:id="rId5"/>
    <sheet name="Bicycle Sales" sheetId="1" r:id="rId6"/>
    <sheet name="Bicycle Sales - Solution" sheetId="8" r:id="rId7"/>
    <sheet name="Umbrella" sheetId="2" r:id="rId8"/>
    <sheet name="Umbrella - Solution" sheetId="9" r:id="rId9"/>
    <sheet name="Television Sales" sheetId="3" r:id="rId10"/>
    <sheet name="Television Sales - Solution" sheetId="10" r:id="rId11"/>
  </sheets>
  <definedNames>
    <definedName name="solver_eng" localSheetId="9" hidden="1">1</definedName>
    <definedName name="solver_eng" localSheetId="10" hidden="1">1</definedName>
    <definedName name="solver_lin" localSheetId="9" hidden="1">2</definedName>
    <definedName name="solver_lin" localSheetId="10" hidden="1">2</definedName>
    <definedName name="solver_neg" localSheetId="9" hidden="1">1</definedName>
    <definedName name="solver_neg" localSheetId="10" hidden="1">1</definedName>
    <definedName name="solver_num" localSheetId="9" hidden="1">0</definedName>
    <definedName name="solver_num" localSheetId="10" hidden="1">0</definedName>
    <definedName name="solver_opt" localSheetId="9" hidden="1">'Television Sales'!$A$98</definedName>
    <definedName name="solver_opt" localSheetId="10" hidden="1">'Television Sales - Solution'!$A$98</definedName>
    <definedName name="solver_typ" localSheetId="9" hidden="1">1</definedName>
    <definedName name="solver_typ" localSheetId="10" hidden="1">1</definedName>
    <definedName name="solver_val" localSheetId="9" hidden="1">0</definedName>
    <definedName name="solver_val" localSheetId="10" hidden="1">0</definedName>
    <definedName name="solver_ver" localSheetId="9" hidden="1">2</definedName>
    <definedName name="solver_ver" localSheetId="10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7" i="10" l="1"/>
  <c r="C126" i="10"/>
  <c r="C125" i="10"/>
  <c r="C124" i="10"/>
  <c r="C62" i="3"/>
  <c r="C59" i="3"/>
  <c r="D32" i="5"/>
  <c r="D33" i="5"/>
  <c r="D34" i="5"/>
  <c r="D35" i="5"/>
  <c r="D36" i="5"/>
  <c r="D37" i="5"/>
  <c r="D31" i="5"/>
  <c r="D10" i="5"/>
  <c r="D11" i="5"/>
  <c r="D12" i="5"/>
  <c r="D13" i="5"/>
  <c r="D14" i="5"/>
  <c r="D15" i="5"/>
  <c r="D9" i="5"/>
  <c r="G8" i="11"/>
  <c r="G9" i="11"/>
  <c r="G10" i="11"/>
  <c r="G11" i="11"/>
  <c r="G12" i="11"/>
  <c r="G13" i="11"/>
  <c r="G7" i="11"/>
  <c r="C27" i="11"/>
  <c r="C67" i="11"/>
  <c r="C38" i="11"/>
  <c r="C52" i="11" s="1"/>
  <c r="D8" i="11"/>
  <c r="D9" i="11"/>
  <c r="D10" i="11"/>
  <c r="D11" i="11"/>
  <c r="D12" i="11"/>
  <c r="D13" i="11"/>
  <c r="D7" i="11"/>
  <c r="C51" i="11"/>
  <c r="C24" i="11"/>
  <c r="E9" i="11"/>
  <c r="C7" i="11"/>
  <c r="C8" i="11"/>
  <c r="C9" i="11"/>
  <c r="C10" i="11"/>
  <c r="C11" i="11"/>
  <c r="C12" i="11"/>
  <c r="C13" i="11"/>
  <c r="C131" i="10"/>
  <c r="C130" i="10"/>
  <c r="C129" i="10"/>
  <c r="C128" i="10"/>
  <c r="C62" i="10"/>
  <c r="C61" i="10"/>
  <c r="C60" i="10"/>
  <c r="C59" i="10"/>
  <c r="C61" i="3"/>
  <c r="C60" i="3"/>
  <c r="B118" i="9"/>
  <c r="B117" i="9"/>
  <c r="B116" i="9"/>
  <c r="B110" i="8"/>
  <c r="C65" i="11" l="1"/>
  <c r="C69" i="11" s="1"/>
  <c r="F12" i="11"/>
  <c r="E12" i="11"/>
  <c r="E10" i="11"/>
  <c r="F10" i="11"/>
  <c r="E8" i="11"/>
  <c r="F8" i="11"/>
  <c r="F7" i="11"/>
  <c r="E7" i="11"/>
  <c r="C23" i="11"/>
  <c r="F13" i="11"/>
  <c r="E13" i="11"/>
  <c r="F11" i="11"/>
  <c r="E11" i="11"/>
  <c r="F9" i="11"/>
  <c r="B30" i="6"/>
  <c r="B15" i="6"/>
  <c r="C51" i="4"/>
  <c r="D51" i="4" s="1"/>
  <c r="C9" i="4"/>
  <c r="C10" i="4"/>
  <c r="D10" i="4" s="1"/>
  <c r="C11" i="4"/>
  <c r="D11" i="4" s="1"/>
  <c r="C12" i="4"/>
  <c r="D12" i="4" s="1"/>
  <c r="C13" i="4"/>
  <c r="D13" i="4" s="1"/>
  <c r="C14" i="4"/>
  <c r="C15" i="4"/>
  <c r="D15" i="4" s="1"/>
  <c r="C31" i="4"/>
  <c r="C32" i="4"/>
  <c r="C33" i="4"/>
  <c r="C34" i="4"/>
  <c r="D34" i="4" s="1"/>
  <c r="C35" i="4"/>
  <c r="D35" i="4" s="1"/>
  <c r="C36" i="4"/>
  <c r="D36" i="4" s="1"/>
  <c r="C37" i="4"/>
  <c r="D37" i="4" s="1"/>
  <c r="D14" i="4"/>
  <c r="D33" i="4"/>
  <c r="D32" i="4"/>
  <c r="D31" i="4"/>
  <c r="D9" i="4"/>
  <c r="C50" i="11" l="1"/>
  <c r="C54" i="11" s="1"/>
  <c r="C36" i="11"/>
  <c r="C40" i="11" s="1"/>
  <c r="C52" i="4"/>
  <c r="D52" i="5"/>
  <c r="D51" i="5"/>
  <c r="C53" i="4" l="1"/>
  <c r="D52" i="4"/>
  <c r="D53" i="5"/>
  <c r="C54" i="4" l="1"/>
  <c r="D53" i="4"/>
  <c r="D54" i="5"/>
  <c r="C55" i="4" l="1"/>
  <c r="D54" i="4"/>
  <c r="D55" i="5"/>
  <c r="C56" i="4" l="1"/>
  <c r="D55" i="4"/>
  <c r="D56" i="5"/>
  <c r="C57" i="4" l="1"/>
  <c r="D56" i="4"/>
  <c r="D57" i="5"/>
  <c r="C58" i="4" l="1"/>
  <c r="D57" i="4"/>
  <c r="D59" i="5"/>
  <c r="D58" i="5"/>
  <c r="C59" i="4" l="1"/>
  <c r="D59" i="4" s="1"/>
  <c r="D58" i="4"/>
</calcChain>
</file>

<file path=xl/sharedStrings.xml><?xml version="1.0" encoding="utf-8"?>
<sst xmlns="http://schemas.openxmlformats.org/spreadsheetml/2006/main" count="411" uniqueCount="114">
  <si>
    <t>t</t>
  </si>
  <si>
    <t>Yt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</si>
  <si>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</si>
  <si>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</si>
  <si>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</si>
  <si>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</si>
  <si>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</si>
  <si>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</si>
  <si>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</si>
  <si>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</si>
  <si>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</si>
  <si>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</si>
  <si>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</si>
  <si>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</si>
  <si>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</si>
  <si>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</si>
  <si>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</si>
  <si>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</si>
  <si>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</si>
  <si>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</si>
  <si>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</si>
  <si>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</si>
  <si>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</si>
  <si>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</si>
  <si>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</si>
  <si>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</si>
  <si>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RESIDUAL OUTPUT</t>
  </si>
  <si>
    <t>Observation</t>
  </si>
  <si>
    <t>Predicted Yt</t>
  </si>
  <si>
    <t>Residuals</t>
  </si>
  <si>
    <t>Umbrella Sales</t>
  </si>
  <si>
    <t>Period</t>
  </si>
  <si>
    <t>Year</t>
  </si>
  <si>
    <t>Quarter</t>
  </si>
  <si>
    <t>Q1</t>
  </si>
  <si>
    <t>Q2</t>
  </si>
  <si>
    <t>Q3</t>
  </si>
  <si>
    <t>Sales</t>
  </si>
  <si>
    <t>Television Sales - Time series plot with seasonality</t>
  </si>
  <si>
    <t>Sales (1000s)</t>
  </si>
  <si>
    <t>Bicycle Sales - Time series forecast - trend forecast</t>
  </si>
  <si>
    <t xml:space="preserve"> </t>
  </si>
  <si>
    <t>Robert's Drugs</t>
  </si>
  <si>
    <t>Week (t)</t>
  </si>
  <si>
    <r>
      <t xml:space="preserve">Forecast </t>
    </r>
    <r>
      <rPr>
        <vertAlign val="subscript"/>
        <sz val="12"/>
        <color theme="1"/>
        <rFont val="Calibri (Body)"/>
      </rPr>
      <t>t+1</t>
    </r>
  </si>
  <si>
    <r>
      <t>Sales</t>
    </r>
    <r>
      <rPr>
        <vertAlign val="subscript"/>
        <sz val="12"/>
        <color theme="1"/>
        <rFont val="Calibri (Body)"/>
      </rPr>
      <t>t</t>
    </r>
  </si>
  <si>
    <t>Moving Average (k = 3)</t>
  </si>
  <si>
    <t>Weighted moving average</t>
  </si>
  <si>
    <t>𝒀 ̂ t+1</t>
  </si>
  <si>
    <t>k</t>
  </si>
  <si>
    <t>w t</t>
  </si>
  <si>
    <t>w t-1</t>
  </si>
  <si>
    <t>w t-2</t>
  </si>
  <si>
    <t>&lt;---</t>
  </si>
  <si>
    <t>error</t>
  </si>
  <si>
    <t>Exponential Smoothing</t>
  </si>
  <si>
    <t>𝛼 =</t>
  </si>
  <si>
    <t>Use smaller values when there is greater variance</t>
  </si>
  <si>
    <r>
      <t xml:space="preserve">Forecast </t>
    </r>
    <r>
      <rPr>
        <vertAlign val="subscript"/>
        <sz val="12"/>
        <color theme="1"/>
        <rFont val="Calibri (Body)"/>
      </rPr>
      <t>t</t>
    </r>
  </si>
  <si>
    <t>Auger's Plumbing Service</t>
  </si>
  <si>
    <t>Month</t>
  </si>
  <si>
    <t>Calls</t>
  </si>
  <si>
    <t>Using Forecast function</t>
  </si>
  <si>
    <t>Using weighted moving average</t>
  </si>
  <si>
    <t>w t-3</t>
  </si>
  <si>
    <t>Practice Problem</t>
  </si>
  <si>
    <t>Yt (1,000s $)</t>
  </si>
  <si>
    <t>t (weeks)</t>
  </si>
  <si>
    <t>Solve for Week 16</t>
  </si>
  <si>
    <t>t =</t>
  </si>
  <si>
    <r>
      <t>Y ̂</t>
    </r>
    <r>
      <rPr>
        <b/>
        <sz val="14"/>
        <color rgb="FF000000"/>
        <rFont val="Calibri"/>
        <family val="2"/>
        <scheme val="minor"/>
      </rPr>
      <t xml:space="preserve"> </t>
    </r>
    <r>
      <rPr>
        <b/>
        <sz val="14"/>
        <color theme="1"/>
        <rFont val="Cambria Math"/>
        <family val="1"/>
      </rPr>
      <t>=</t>
    </r>
  </si>
  <si>
    <t>=11.6+0.44*B108</t>
  </si>
  <si>
    <t>Place scatter plot here</t>
  </si>
  <si>
    <t>Put regression output here</t>
  </si>
  <si>
    <t>Year 6</t>
  </si>
  <si>
    <t>Q4</t>
  </si>
  <si>
    <t>Forecast sales</t>
  </si>
  <si>
    <t>Y^ =</t>
  </si>
  <si>
    <t>95 + 0 + 0 + 0 = 95</t>
  </si>
  <si>
    <t>Forecast Sales</t>
  </si>
  <si>
    <t>Period (t)</t>
  </si>
  <si>
    <t>FY6Q1</t>
  </si>
  <si>
    <t>FY6Q2</t>
  </si>
  <si>
    <t>FY6Q3</t>
  </si>
  <si>
    <t>FY6Q4</t>
  </si>
  <si>
    <r>
      <t>Sales</t>
    </r>
    <r>
      <rPr>
        <vertAlign val="subscript"/>
        <sz val="12"/>
        <color rgb="FF000000"/>
        <rFont val="Calibri"/>
        <family val="2"/>
        <scheme val="minor"/>
      </rPr>
      <t>t</t>
    </r>
  </si>
  <si>
    <r>
      <t xml:space="preserve">Forecast </t>
    </r>
    <r>
      <rPr>
        <vertAlign val="subscript"/>
        <sz val="12"/>
        <color rgb="FF000000"/>
        <rFont val="Calibri"/>
        <family val="2"/>
        <scheme val="minor"/>
      </rPr>
      <t>t+1</t>
    </r>
  </si>
  <si>
    <t>Determining Forecast Accuracy</t>
  </si>
  <si>
    <t>Mean forecast error (MFE)</t>
  </si>
  <si>
    <t>Sum of Errors</t>
  </si>
  <si>
    <t>n =</t>
  </si>
  <si>
    <t>k =</t>
  </si>
  <si>
    <t>MFE =</t>
  </si>
  <si>
    <t>Mean absolute error (MAE)</t>
  </si>
  <si>
    <t>Sum absolute</t>
  </si>
  <si>
    <r>
      <t>|e</t>
    </r>
    <r>
      <rPr>
        <vertAlign val="subscript"/>
        <sz val="12"/>
        <color rgb="FF000000"/>
        <rFont val="Calibri (Body)"/>
      </rPr>
      <t>t</t>
    </r>
    <r>
      <rPr>
        <sz val="12"/>
        <color rgb="FF000000"/>
        <rFont val="Calibri"/>
        <family val="2"/>
        <scheme val="minor"/>
      </rPr>
      <t>|</t>
    </r>
  </si>
  <si>
    <t>MAE =</t>
  </si>
  <si>
    <t>e^2</t>
  </si>
  <si>
    <t>Mean squared error (MSE)</t>
  </si>
  <si>
    <t>Sum errors squared</t>
  </si>
  <si>
    <t>MSE =</t>
  </si>
  <si>
    <t>e</t>
  </si>
  <si>
    <t>Mean absolute percentage error</t>
  </si>
  <si>
    <t>e/Y</t>
  </si>
  <si>
    <t>Sum of percentage errors</t>
  </si>
  <si>
    <t>MAPE =</t>
  </si>
  <si>
    <t>%</t>
  </si>
  <si>
    <t>-</t>
  </si>
  <si>
    <t>FY5Q1</t>
  </si>
  <si>
    <t>FY5Q2</t>
  </si>
  <si>
    <t>FY5Q3</t>
  </si>
  <si>
    <t>FY5Q4</t>
  </si>
  <si>
    <t>Put regression here</t>
  </si>
  <si>
    <t>Year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</si>
</sst>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22"/>
      <color theme="1"/>
      <name val="Calibri (Body)"/>
    </font>
    <font>
      <vertAlign val="subscript"/>
      <sz val="12"/>
      <color theme="1"/>
      <name val="Calibri (Body)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mbria Math"/>
      <family val="1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vertAlign val="subscript"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2"/>
      <color rgb="FF000000"/>
      <name val="Calibri (Body)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Continuous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2" borderId="0" xfId="0" applyFill="1" applyBorder="1" applyAlignment="1"/>
    <xf numFmtId="0" fontId="0" fillId="2" borderId="2" xfId="0" applyFill="1" applyBorder="1" applyAlignment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3" fillId="0" borderId="0" xfId="0" applyFont="1"/>
    <xf numFmtId="164" fontId="0" fillId="0" borderId="0" xfId="0" applyNumberFormat="1"/>
    <xf numFmtId="0" fontId="5" fillId="0" borderId="0" xfId="0" applyFont="1" applyAlignment="1">
      <alignment horizontal="center" wrapText="1"/>
    </xf>
    <xf numFmtId="164" fontId="0" fillId="0" borderId="1" xfId="0" applyNumberFormat="1" applyBorder="1"/>
    <xf numFmtId="0" fontId="1" fillId="3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4" borderId="1" xfId="0" applyFill="1" applyBorder="1"/>
    <xf numFmtId="164" fontId="0" fillId="4" borderId="1" xfId="0" applyNumberFormat="1" applyFill="1" applyBorder="1"/>
    <xf numFmtId="0" fontId="7" fillId="0" borderId="0" xfId="0" quotePrefix="1" applyFont="1"/>
    <xf numFmtId="0" fontId="8" fillId="0" borderId="0" xfId="0" applyFont="1" applyAlignment="1">
      <alignment horizontal="right"/>
    </xf>
    <xf numFmtId="0" fontId="7" fillId="0" borderId="0" xfId="0" applyFont="1"/>
    <xf numFmtId="0" fontId="2" fillId="0" borderId="0" xfId="0" applyFont="1" applyFill="1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0" fillId="0" borderId="3" xfId="0" applyFont="1" applyBorder="1"/>
    <xf numFmtId="0" fontId="0" fillId="0" borderId="0" xfId="0" applyBorder="1" applyAlignment="1">
      <alignment horizontal="right"/>
    </xf>
    <xf numFmtId="0" fontId="0" fillId="0" borderId="0" xfId="0" applyFill="1" applyBorder="1"/>
    <xf numFmtId="0" fontId="0" fillId="2" borderId="0" xfId="0" applyFill="1"/>
    <xf numFmtId="0" fontId="0" fillId="2" borderId="1" xfId="0" applyFill="1" applyBorder="1"/>
    <xf numFmtId="0" fontId="0" fillId="0" borderId="0" xfId="0" applyFill="1"/>
    <xf numFmtId="0" fontId="10" fillId="0" borderId="3" xfId="0" applyFont="1" applyBorder="1"/>
    <xf numFmtId="0" fontId="10" fillId="0" borderId="0" xfId="0" applyFont="1"/>
    <xf numFmtId="0" fontId="10" fillId="0" borderId="3" xfId="0" applyFont="1" applyBorder="1" applyAlignment="1">
      <alignment horizontal="center"/>
    </xf>
    <xf numFmtId="0" fontId="10" fillId="0" borderId="1" xfId="0" applyFont="1" applyBorder="1"/>
    <xf numFmtId="0" fontId="12" fillId="0" borderId="0" xfId="0" applyFont="1"/>
    <xf numFmtId="165" fontId="0" fillId="0" borderId="0" xfId="0" applyNumberFormat="1"/>
    <xf numFmtId="0" fontId="10" fillId="0" borderId="3" xfId="0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Alignment="1">
      <alignment horizontal="right"/>
    </xf>
    <xf numFmtId="164" fontId="0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2" fontId="0" fillId="0" borderId="0" xfId="0" applyNumberFormat="1" applyFill="1" applyBorder="1" applyAlignment="1"/>
    <xf numFmtId="0" fontId="1" fillId="3" borderId="0" xfId="0" applyFont="1" applyFill="1" applyAlignment="1">
      <alignment horizontal="center"/>
    </xf>
    <xf numFmtId="0" fontId="0" fillId="3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'Robert''s Drugs'!$B$5</c:f>
              <c:strCache>
                <c:ptCount val="1"/>
                <c:pt idx="0">
                  <c:v>Salest</c:v>
                </c:pt>
              </c:strCache>
            </c:strRef>
          </c:tx>
          <c:spPr>
            <a:ln w="19050" cap="rnd">
              <a:solidFill>
                <a:schemeClr val="lt1">
                  <a:shade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'Robert''s Drugs'!$A$6:$A$15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'Robert''s Drugs'!$B$6:$B$15</c:f>
              <c:numCache>
                <c:formatCode>General</c:formatCode>
                <c:ptCount val="10"/>
                <c:pt idx="0">
                  <c:v>110</c:v>
                </c:pt>
                <c:pt idx="1">
                  <c:v>115</c:v>
                </c:pt>
                <c:pt idx="2">
                  <c:v>125</c:v>
                </c:pt>
                <c:pt idx="3">
                  <c:v>120</c:v>
                </c:pt>
                <c:pt idx="4">
                  <c:v>125</c:v>
                </c:pt>
                <c:pt idx="5">
                  <c:v>120</c:v>
                </c:pt>
                <c:pt idx="6">
                  <c:v>130</c:v>
                </c:pt>
                <c:pt idx="7">
                  <c:v>115</c:v>
                </c:pt>
                <c:pt idx="8">
                  <c:v>110</c:v>
                </c:pt>
                <c:pt idx="9">
                  <c:v>130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C8-3640-92AB-7D623B277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9310848"/>
        <c:axId val="1094941536"/>
      </c:scatterChart>
      <c:valAx>
        <c:axId val="1119310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941536"/>
        <c:crosses val="autoZero"/>
        <c:crossBetween val="midCat"/>
      </c:valAx>
      <c:valAx>
        <c:axId val="109494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310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'Television Sales - Solution'!$H$7</c:f>
              <c:strCache>
                <c:ptCount val="1"/>
                <c:pt idx="0">
                  <c:v>Sales (1000s)</c:v>
                </c:pt>
              </c:strCache>
            </c:strRef>
          </c:tx>
          <c:spPr>
            <a:ln w="19050" cap="rnd">
              <a:solidFill>
                <a:schemeClr val="lt1">
                  <a:shade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'Television Sales - Solution'!$G$8:$G$23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'Television Sales - Solution'!$H$8:$H$23</c:f>
              <c:numCache>
                <c:formatCode>General</c:formatCode>
                <c:ptCount val="16"/>
                <c:pt idx="0">
                  <c:v>4.8</c:v>
                </c:pt>
                <c:pt idx="1">
                  <c:v>4.0999999999999996</c:v>
                </c:pt>
                <c:pt idx="2">
                  <c:v>6</c:v>
                </c:pt>
                <c:pt idx="3">
                  <c:v>6.5</c:v>
                </c:pt>
                <c:pt idx="4">
                  <c:v>5.8</c:v>
                </c:pt>
                <c:pt idx="5">
                  <c:v>5.2</c:v>
                </c:pt>
                <c:pt idx="6">
                  <c:v>6.8</c:v>
                </c:pt>
                <c:pt idx="7">
                  <c:v>7.4</c:v>
                </c:pt>
                <c:pt idx="8">
                  <c:v>6</c:v>
                </c:pt>
                <c:pt idx="9">
                  <c:v>5.6</c:v>
                </c:pt>
                <c:pt idx="10">
                  <c:v>7.5</c:v>
                </c:pt>
                <c:pt idx="11">
                  <c:v>7.8</c:v>
                </c:pt>
                <c:pt idx="12">
                  <c:v>6.3</c:v>
                </c:pt>
                <c:pt idx="13">
                  <c:v>5.9</c:v>
                </c:pt>
                <c:pt idx="14">
                  <c:v>8</c:v>
                </c:pt>
                <c:pt idx="15">
                  <c:v>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41-834C-9329-C0E1C5C74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398928"/>
        <c:axId val="1116740160"/>
      </c:scatterChart>
      <c:valAx>
        <c:axId val="1120398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period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6740160"/>
        <c:crosses val="autoZero"/>
        <c:crossBetween val="midCat"/>
      </c:valAx>
      <c:valAx>
        <c:axId val="111674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Sales ($)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398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6"/>
          <c:order val="0"/>
          <c:tx>
            <c:strRef>
              <c:f>'Television Sales - Solution'!$H$78</c:f>
              <c:strCache>
                <c:ptCount val="1"/>
                <c:pt idx="0">
                  <c:v>Sales (1000s)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'Television Sales - Solution'!$A$79:$A$94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'Television Sales - Solution'!$H$79:$H$94</c:f>
              <c:numCache>
                <c:formatCode>General</c:formatCode>
                <c:ptCount val="16"/>
                <c:pt idx="0">
                  <c:v>12.48</c:v>
                </c:pt>
                <c:pt idx="1">
                  <c:v>15.600000000000001</c:v>
                </c:pt>
                <c:pt idx="2">
                  <c:v>16.899999999999999</c:v>
                </c:pt>
                <c:pt idx="3">
                  <c:v>10.66</c:v>
                </c:pt>
                <c:pt idx="4">
                  <c:v>15.08</c:v>
                </c:pt>
                <c:pt idx="5">
                  <c:v>17.68</c:v>
                </c:pt>
                <c:pt idx="6">
                  <c:v>19.239999999999998</c:v>
                </c:pt>
                <c:pt idx="7">
                  <c:v>13.52</c:v>
                </c:pt>
                <c:pt idx="8">
                  <c:v>15.600000000000001</c:v>
                </c:pt>
                <c:pt idx="9">
                  <c:v>19.5</c:v>
                </c:pt>
                <c:pt idx="10">
                  <c:v>20.28</c:v>
                </c:pt>
                <c:pt idx="11">
                  <c:v>14.56</c:v>
                </c:pt>
                <c:pt idx="12">
                  <c:v>16.38</c:v>
                </c:pt>
                <c:pt idx="13">
                  <c:v>20.8</c:v>
                </c:pt>
                <c:pt idx="14">
                  <c:v>21.84</c:v>
                </c:pt>
                <c:pt idx="15">
                  <c:v>15.34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A1-B047-81E6-738EC7235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9930048"/>
        <c:axId val="1130890000"/>
      </c:scatterChart>
      <c:valAx>
        <c:axId val="1159930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0890000"/>
        <c:crosses val="autoZero"/>
        <c:crossBetween val="midCat"/>
      </c:valAx>
      <c:valAx>
        <c:axId val="113089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30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'Robert''s Drugs - Solutions'!$B$5</c:f>
              <c:strCache>
                <c:ptCount val="1"/>
                <c:pt idx="0">
                  <c:v>Salest</c:v>
                </c:pt>
              </c:strCache>
            </c:strRef>
          </c:tx>
          <c:spPr>
            <a:ln w="19050" cap="rnd">
              <a:solidFill>
                <a:schemeClr val="lt1">
                  <a:shade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'Robert''s Drugs - Solutions'!$A$6:$A$15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'Robert''s Drugs - Solutions'!$B$6:$B$15</c:f>
              <c:numCache>
                <c:formatCode>General</c:formatCode>
                <c:ptCount val="10"/>
                <c:pt idx="0">
                  <c:v>110</c:v>
                </c:pt>
                <c:pt idx="1">
                  <c:v>115</c:v>
                </c:pt>
                <c:pt idx="2">
                  <c:v>125</c:v>
                </c:pt>
                <c:pt idx="3">
                  <c:v>120</c:v>
                </c:pt>
                <c:pt idx="4">
                  <c:v>125</c:v>
                </c:pt>
                <c:pt idx="5">
                  <c:v>120</c:v>
                </c:pt>
                <c:pt idx="6">
                  <c:v>130</c:v>
                </c:pt>
                <c:pt idx="7">
                  <c:v>115</c:v>
                </c:pt>
                <c:pt idx="8">
                  <c:v>110</c:v>
                </c:pt>
                <c:pt idx="9">
                  <c:v>130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7D-5B41-A926-411124906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9310848"/>
        <c:axId val="1094941536"/>
      </c:scatterChart>
      <c:valAx>
        <c:axId val="1119310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941536"/>
        <c:crosses val="autoZero"/>
        <c:crossBetween val="midCat"/>
      </c:valAx>
      <c:valAx>
        <c:axId val="109494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310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Exponential Smoothing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val>
            <c:numRef>
              <c:f>'Robert''s Drugs - Solutions'!$B$50:$B$59</c:f>
              <c:numCache>
                <c:formatCode>General</c:formatCode>
                <c:ptCount val="10"/>
                <c:pt idx="0">
                  <c:v>110</c:v>
                </c:pt>
                <c:pt idx="1">
                  <c:v>115</c:v>
                </c:pt>
                <c:pt idx="2">
                  <c:v>125</c:v>
                </c:pt>
                <c:pt idx="3">
                  <c:v>120</c:v>
                </c:pt>
                <c:pt idx="4">
                  <c:v>125</c:v>
                </c:pt>
                <c:pt idx="5">
                  <c:v>120</c:v>
                </c:pt>
                <c:pt idx="6">
                  <c:v>130</c:v>
                </c:pt>
                <c:pt idx="7">
                  <c:v>115</c:v>
                </c:pt>
                <c:pt idx="8">
                  <c:v>110</c:v>
                </c:pt>
                <c:pt idx="9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B8-DF4B-B72B-DFF280FB02B4}"/>
            </c:ext>
          </c:extLst>
        </c:ser>
        <c:ser>
          <c:idx val="1"/>
          <c:order val="1"/>
          <c:tx>
            <c:v>Forecast</c:v>
          </c:tx>
          <c:val>
            <c:numRef>
              <c:f>'Robert''s Drugs - Solutions'!$C$50:$C$59</c:f>
              <c:numCache>
                <c:formatCode>0.0</c:formatCode>
                <c:ptCount val="10"/>
                <c:pt idx="0" formatCode="General">
                  <c:v>#N/A</c:v>
                </c:pt>
                <c:pt idx="1">
                  <c:v>110</c:v>
                </c:pt>
                <c:pt idx="2">
                  <c:v>111.25</c:v>
                </c:pt>
                <c:pt idx="3">
                  <c:v>114.6875</c:v>
                </c:pt>
                <c:pt idx="4">
                  <c:v>116.015625</c:v>
                </c:pt>
                <c:pt idx="5">
                  <c:v>118.26171875</c:v>
                </c:pt>
                <c:pt idx="6">
                  <c:v>118.6962890625</c:v>
                </c:pt>
                <c:pt idx="7">
                  <c:v>121.522216796875</c:v>
                </c:pt>
                <c:pt idx="8">
                  <c:v>119.89166259765625</c:v>
                </c:pt>
                <c:pt idx="9">
                  <c:v>117.41874694824219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B8-DF4B-B72B-DFF280FB0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051648"/>
        <c:axId val="1131664352"/>
      </c:lineChart>
      <c:catAx>
        <c:axId val="109805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Data Point</a:t>
                </a:r>
              </a:p>
            </c:rich>
          </c:tx>
          <c:overlay val="0"/>
        </c:title>
        <c:majorTickMark val="out"/>
        <c:minorTickMark val="none"/>
        <c:tickLblPos val="nextTo"/>
        <c:crossAx val="1131664352"/>
        <c:crosses val="autoZero"/>
        <c:auto val="1"/>
        <c:lblAlgn val="ctr"/>
        <c:lblOffset val="100"/>
        <c:noMultiLvlLbl val="0"/>
      </c:catAx>
      <c:valAx>
        <c:axId val="1131664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8051648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'Bicycle Sales - Solution'!$B$6</c:f>
              <c:strCache>
                <c:ptCount val="1"/>
                <c:pt idx="0">
                  <c:v>Yt</c:v>
                </c:pt>
              </c:strCache>
            </c:strRef>
          </c:tx>
          <c:spPr>
            <a:ln w="19050" cap="rnd">
              <a:solidFill>
                <a:schemeClr val="lt1">
                  <a:shade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'Bicycle Sales - Solution'!$A$7:$A$16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'Bicycle Sales - Solution'!$B$7:$B$16</c:f>
              <c:numCache>
                <c:formatCode>General</c:formatCode>
                <c:ptCount val="10"/>
                <c:pt idx="0">
                  <c:v>21.6</c:v>
                </c:pt>
                <c:pt idx="1">
                  <c:v>22.9</c:v>
                </c:pt>
                <c:pt idx="2">
                  <c:v>25.5</c:v>
                </c:pt>
                <c:pt idx="3">
                  <c:v>21.9</c:v>
                </c:pt>
                <c:pt idx="4">
                  <c:v>23.9</c:v>
                </c:pt>
                <c:pt idx="5">
                  <c:v>27.5</c:v>
                </c:pt>
                <c:pt idx="6">
                  <c:v>31.5</c:v>
                </c:pt>
                <c:pt idx="7">
                  <c:v>29.7</c:v>
                </c:pt>
                <c:pt idx="8">
                  <c:v>28.6</c:v>
                </c:pt>
                <c:pt idx="9">
                  <c:v>31.4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50-464F-BC6E-39777FBEB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7714272"/>
        <c:axId val="1114450528"/>
      </c:scatterChart>
      <c:valAx>
        <c:axId val="1127714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4450528"/>
        <c:crosses val="autoZero"/>
        <c:crossBetween val="midCat"/>
      </c:valAx>
      <c:valAx>
        <c:axId val="111445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714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'Bicycle Sales - Solution'!$B$68</c:f>
              <c:strCache>
                <c:ptCount val="1"/>
                <c:pt idx="0">
                  <c:v>Yt (1,000s $)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'Bicycle Sales - Solution'!$A$69:$A$78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'Bicycle Sales - Solution'!$B$69:$B$78</c:f>
              <c:numCache>
                <c:formatCode>General</c:formatCode>
                <c:ptCount val="10"/>
                <c:pt idx="0">
                  <c:v>10.199999999999999</c:v>
                </c:pt>
                <c:pt idx="1">
                  <c:v>13.6</c:v>
                </c:pt>
                <c:pt idx="2">
                  <c:v>12.9</c:v>
                </c:pt>
                <c:pt idx="3">
                  <c:v>13.3</c:v>
                </c:pt>
                <c:pt idx="4">
                  <c:v>15.7</c:v>
                </c:pt>
                <c:pt idx="5">
                  <c:v>14</c:v>
                </c:pt>
                <c:pt idx="6">
                  <c:v>14.8</c:v>
                </c:pt>
                <c:pt idx="7">
                  <c:v>16.100000000000001</c:v>
                </c:pt>
                <c:pt idx="8">
                  <c:v>13.2</c:v>
                </c:pt>
                <c:pt idx="9">
                  <c:v>16.5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94-8C4A-A778-C9FC04FCA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3640032"/>
        <c:axId val="1163801280"/>
      </c:scatterChart>
      <c:valAx>
        <c:axId val="116364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3801280"/>
        <c:crosses val="autoZero"/>
        <c:crossBetween val="midCat"/>
      </c:valAx>
      <c:valAx>
        <c:axId val="116380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3640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strRef>
              <c:f>Umbrella!$G$6</c:f>
              <c:strCache>
                <c:ptCount val="1"/>
                <c:pt idx="0">
                  <c:v>Sales</c:v>
                </c:pt>
              </c:strCache>
            </c:strRef>
          </c:tx>
          <c:spPr>
            <a:ln w="19050" cap="rnd">
              <a:solidFill>
                <a:schemeClr val="lt1">
                  <a:shade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F6-2146-B24C-D9C3B7DA2726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rgbClr val="00B0F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DDF6-2146-B24C-D9C3B7DA2726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rgbClr val="7030A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DDF6-2146-B24C-D9C3B7DA2726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DDF6-2146-B24C-D9C3B7DA2726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00B0F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DDF6-2146-B24C-D9C3B7DA2726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rgbClr val="7030A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DDF6-2146-B24C-D9C3B7DA2726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DF6-2146-B24C-D9C3B7DA2726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rgbClr val="00B0F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DDF6-2146-B24C-D9C3B7DA2726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rgbClr val="7030A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DDF6-2146-B24C-D9C3B7DA2726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DDF6-2146-B24C-D9C3B7DA2726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rgbClr val="00B0F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DDF6-2146-B24C-D9C3B7DA2726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rgbClr val="7030A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DDF6-2146-B24C-D9C3B7DA2726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DDF6-2146-B24C-D9C3B7DA2726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rgbClr val="00B0F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DDF6-2146-B24C-D9C3B7DA2726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rgbClr val="7030A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DDF6-2146-B24C-D9C3B7DA2726}"/>
              </c:ext>
            </c:extLst>
          </c:dPt>
          <c:xVal>
            <c:numRef>
              <c:f>Umbrella!$A$7:$A$26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Umbrella!$G$7:$G$26</c:f>
              <c:numCache>
                <c:formatCode>General</c:formatCode>
                <c:ptCount val="20"/>
                <c:pt idx="0">
                  <c:v>125</c:v>
                </c:pt>
                <c:pt idx="1">
                  <c:v>153</c:v>
                </c:pt>
                <c:pt idx="2">
                  <c:v>106</c:v>
                </c:pt>
                <c:pt idx="3">
                  <c:v>88</c:v>
                </c:pt>
                <c:pt idx="4">
                  <c:v>118</c:v>
                </c:pt>
                <c:pt idx="5">
                  <c:v>161</c:v>
                </c:pt>
                <c:pt idx="6">
                  <c:v>133</c:v>
                </c:pt>
                <c:pt idx="7">
                  <c:v>102</c:v>
                </c:pt>
                <c:pt idx="8">
                  <c:v>138</c:v>
                </c:pt>
                <c:pt idx="9">
                  <c:v>144</c:v>
                </c:pt>
                <c:pt idx="10">
                  <c:v>113</c:v>
                </c:pt>
                <c:pt idx="11">
                  <c:v>80</c:v>
                </c:pt>
                <c:pt idx="12">
                  <c:v>109</c:v>
                </c:pt>
                <c:pt idx="13">
                  <c:v>137</c:v>
                </c:pt>
                <c:pt idx="14">
                  <c:v>125</c:v>
                </c:pt>
                <c:pt idx="15">
                  <c:v>109</c:v>
                </c:pt>
                <c:pt idx="16">
                  <c:v>130</c:v>
                </c:pt>
                <c:pt idx="17">
                  <c:v>165</c:v>
                </c:pt>
                <c:pt idx="18">
                  <c:v>128</c:v>
                </c:pt>
                <c:pt idx="19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BA-A04A-8539-AEF08BA97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5551376"/>
        <c:axId val="1125530448"/>
      </c:scatterChart>
      <c:valAx>
        <c:axId val="1125551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Quarter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5530448"/>
        <c:crosses val="autoZero"/>
        <c:crossBetween val="midCat"/>
      </c:valAx>
      <c:valAx>
        <c:axId val="112553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Sales ($)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5551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strRef>
              <c:f>'Umbrella - Solution'!$G$6</c:f>
              <c:strCache>
                <c:ptCount val="1"/>
                <c:pt idx="0">
                  <c:v>Sales</c:v>
                </c:pt>
              </c:strCache>
            </c:strRef>
          </c:tx>
          <c:spPr>
            <a:ln w="19050" cap="rnd">
              <a:solidFill>
                <a:schemeClr val="lt1">
                  <a:shade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12D-8F48-994C-1B2091F75236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rgbClr val="00B0F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12D-8F48-994C-1B2091F75236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rgbClr val="7030A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312D-8F48-994C-1B2091F75236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312D-8F48-994C-1B2091F75236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00B0F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312D-8F48-994C-1B2091F75236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rgbClr val="7030A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312D-8F48-994C-1B2091F75236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312D-8F48-994C-1B2091F75236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rgbClr val="00B0F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312D-8F48-994C-1B2091F75236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rgbClr val="7030A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312D-8F48-994C-1B2091F75236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312D-8F48-994C-1B2091F75236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rgbClr val="00B0F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312D-8F48-994C-1B2091F75236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rgbClr val="7030A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312D-8F48-994C-1B2091F75236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312D-8F48-994C-1B2091F75236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rgbClr val="00B0F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312D-8F48-994C-1B2091F75236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rgbClr val="7030A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312D-8F48-994C-1B2091F75236}"/>
              </c:ext>
            </c:extLst>
          </c:dPt>
          <c:xVal>
            <c:numRef>
              <c:f>'Umbrella - Solution'!$A$7:$A$26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'Umbrella - Solution'!$G$7:$G$26</c:f>
              <c:numCache>
                <c:formatCode>General</c:formatCode>
                <c:ptCount val="20"/>
                <c:pt idx="0">
                  <c:v>125</c:v>
                </c:pt>
                <c:pt idx="1">
                  <c:v>153</c:v>
                </c:pt>
                <c:pt idx="2">
                  <c:v>106</c:v>
                </c:pt>
                <c:pt idx="3">
                  <c:v>88</c:v>
                </c:pt>
                <c:pt idx="4">
                  <c:v>118</c:v>
                </c:pt>
                <c:pt idx="5">
                  <c:v>161</c:v>
                </c:pt>
                <c:pt idx="6">
                  <c:v>133</c:v>
                </c:pt>
                <c:pt idx="7">
                  <c:v>102</c:v>
                </c:pt>
                <c:pt idx="8">
                  <c:v>138</c:v>
                </c:pt>
                <c:pt idx="9">
                  <c:v>144</c:v>
                </c:pt>
                <c:pt idx="10">
                  <c:v>113</c:v>
                </c:pt>
                <c:pt idx="11">
                  <c:v>80</c:v>
                </c:pt>
                <c:pt idx="12">
                  <c:v>109</c:v>
                </c:pt>
                <c:pt idx="13">
                  <c:v>137</c:v>
                </c:pt>
                <c:pt idx="14">
                  <c:v>125</c:v>
                </c:pt>
                <c:pt idx="15">
                  <c:v>109</c:v>
                </c:pt>
                <c:pt idx="16">
                  <c:v>130</c:v>
                </c:pt>
                <c:pt idx="17">
                  <c:v>165</c:v>
                </c:pt>
                <c:pt idx="18">
                  <c:v>128</c:v>
                </c:pt>
                <c:pt idx="19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312D-8F48-994C-1B2091F75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5551376"/>
        <c:axId val="1125530448"/>
      </c:scatterChart>
      <c:valAx>
        <c:axId val="1125551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Quarter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5530448"/>
        <c:crosses val="autoZero"/>
        <c:crossBetween val="midCat"/>
      </c:valAx>
      <c:valAx>
        <c:axId val="112553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Sales ($)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5551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strRef>
              <c:f>'Umbrella - Solution'!$G$67</c:f>
              <c:strCache>
                <c:ptCount val="1"/>
                <c:pt idx="0">
                  <c:v>Sales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6B-8143-B661-D4CC16D3A070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26B-8143-B661-D4CC16D3A070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126B-8143-B661-D4CC16D3A070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26B-8143-B661-D4CC16D3A070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126B-8143-B661-D4CC16D3A070}"/>
              </c:ext>
            </c:extLst>
          </c:dPt>
          <c:xVal>
            <c:numRef>
              <c:f>'Umbrella - Solution'!$A$68:$A$87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'Umbrella - Solution'!$G$68:$G$87</c:f>
              <c:numCache>
                <c:formatCode>General</c:formatCode>
                <c:ptCount val="20"/>
                <c:pt idx="0">
                  <c:v>150</c:v>
                </c:pt>
                <c:pt idx="1">
                  <c:v>105.6</c:v>
                </c:pt>
                <c:pt idx="2">
                  <c:v>127.19999999999999</c:v>
                </c:pt>
                <c:pt idx="3">
                  <c:v>183.6</c:v>
                </c:pt>
                <c:pt idx="4">
                  <c:v>141.6</c:v>
                </c:pt>
                <c:pt idx="5">
                  <c:v>122.39999999999999</c:v>
                </c:pt>
                <c:pt idx="6">
                  <c:v>159.6</c:v>
                </c:pt>
                <c:pt idx="7">
                  <c:v>193.2</c:v>
                </c:pt>
                <c:pt idx="8">
                  <c:v>165.6</c:v>
                </c:pt>
                <c:pt idx="9">
                  <c:v>96</c:v>
                </c:pt>
                <c:pt idx="10">
                  <c:v>135.6</c:v>
                </c:pt>
                <c:pt idx="11">
                  <c:v>172.79999999999998</c:v>
                </c:pt>
                <c:pt idx="12">
                  <c:v>130.79999999999998</c:v>
                </c:pt>
                <c:pt idx="13">
                  <c:v>130.79999999999998</c:v>
                </c:pt>
                <c:pt idx="14">
                  <c:v>150</c:v>
                </c:pt>
                <c:pt idx="15">
                  <c:v>164.4</c:v>
                </c:pt>
                <c:pt idx="16">
                  <c:v>156</c:v>
                </c:pt>
                <c:pt idx="17">
                  <c:v>115.19999999999999</c:v>
                </c:pt>
                <c:pt idx="18">
                  <c:v>153.6</c:v>
                </c:pt>
                <c:pt idx="19">
                  <c:v>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6B-8143-B661-D4CC16D3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0433712"/>
        <c:axId val="1130508848"/>
      </c:scatterChart>
      <c:valAx>
        <c:axId val="1130433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0508848"/>
        <c:crosses val="autoZero"/>
        <c:crossBetween val="midCat"/>
      </c:valAx>
      <c:valAx>
        <c:axId val="113050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0433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'Television Sales'!$H$7</c:f>
              <c:strCache>
                <c:ptCount val="1"/>
                <c:pt idx="0">
                  <c:v>Sales (1000s)</c:v>
                </c:pt>
              </c:strCache>
            </c:strRef>
          </c:tx>
          <c:spPr>
            <a:ln w="19050" cap="rnd">
              <a:solidFill>
                <a:schemeClr val="lt1">
                  <a:shade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'Television Sales'!$G$8:$G$23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'Television Sales'!$H$8:$H$23</c:f>
              <c:numCache>
                <c:formatCode>General</c:formatCode>
                <c:ptCount val="16"/>
                <c:pt idx="0">
                  <c:v>4.8</c:v>
                </c:pt>
                <c:pt idx="1">
                  <c:v>4.0999999999999996</c:v>
                </c:pt>
                <c:pt idx="2">
                  <c:v>6</c:v>
                </c:pt>
                <c:pt idx="3">
                  <c:v>6.5</c:v>
                </c:pt>
                <c:pt idx="4">
                  <c:v>5.8</c:v>
                </c:pt>
                <c:pt idx="5">
                  <c:v>5.2</c:v>
                </c:pt>
                <c:pt idx="6">
                  <c:v>6.8</c:v>
                </c:pt>
                <c:pt idx="7">
                  <c:v>7.4</c:v>
                </c:pt>
                <c:pt idx="8">
                  <c:v>6</c:v>
                </c:pt>
                <c:pt idx="9">
                  <c:v>5.6</c:v>
                </c:pt>
                <c:pt idx="10">
                  <c:v>7.5</c:v>
                </c:pt>
                <c:pt idx="11">
                  <c:v>7.8</c:v>
                </c:pt>
                <c:pt idx="12">
                  <c:v>6.3</c:v>
                </c:pt>
                <c:pt idx="13">
                  <c:v>5.9</c:v>
                </c:pt>
                <c:pt idx="14">
                  <c:v>8</c:v>
                </c:pt>
                <c:pt idx="15">
                  <c:v>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A3-0D40-9631-EB053E763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398928"/>
        <c:axId val="1116740160"/>
      </c:scatterChart>
      <c:valAx>
        <c:axId val="1120398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period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6740160"/>
        <c:crosses val="autoZero"/>
        <c:crossBetween val="midCat"/>
      </c:valAx>
      <c:valAx>
        <c:axId val="111674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Sales ($)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398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</xdr:colOff>
      <xdr:row>16</xdr:row>
      <xdr:rowOff>84666</xdr:rowOff>
    </xdr:from>
    <xdr:to>
      <xdr:col>7</xdr:col>
      <xdr:colOff>266700</xdr:colOff>
      <xdr:row>20</xdr:row>
      <xdr:rowOff>59266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FAE165-0FA7-6446-8FDB-D6588E213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33" y="3809999"/>
          <a:ext cx="6083300" cy="787400"/>
        </a:xfrm>
        <a:prstGeom prst="rect">
          <a:avLst/>
        </a:prstGeom>
      </xdr:spPr>
    </xdr:pic>
    <xdr:clientData/>
  </xdr:twoCellAnchor>
  <xdr:twoCellAnchor editAs="oneCell">
    <xdr:from>
      <xdr:col>0</xdr:col>
      <xdr:colOff>67733</xdr:colOff>
      <xdr:row>30</xdr:row>
      <xdr:rowOff>8466</xdr:rowOff>
    </xdr:from>
    <xdr:to>
      <xdr:col>7</xdr:col>
      <xdr:colOff>317500</xdr:colOff>
      <xdr:row>33</xdr:row>
      <xdr:rowOff>186266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AE908A-E47B-2E4C-B0A5-E1326C3E0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33" y="6578599"/>
          <a:ext cx="6083300" cy="787400"/>
        </a:xfrm>
        <a:prstGeom prst="rect">
          <a:avLst/>
        </a:prstGeom>
      </xdr:spPr>
    </xdr:pic>
    <xdr:clientData/>
  </xdr:twoCellAnchor>
  <xdr:twoCellAnchor editAs="oneCell">
    <xdr:from>
      <xdr:col>0</xdr:col>
      <xdr:colOff>67733</xdr:colOff>
      <xdr:row>43</xdr:row>
      <xdr:rowOff>50800</xdr:rowOff>
    </xdr:from>
    <xdr:to>
      <xdr:col>7</xdr:col>
      <xdr:colOff>317500</xdr:colOff>
      <xdr:row>47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B8A084-860F-A445-8F31-B746D6BC8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33" y="9262533"/>
          <a:ext cx="60833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7</xdr:col>
      <xdr:colOff>249767</xdr:colOff>
      <xdr:row>62</xdr:row>
      <xdr:rowOff>139700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D3A7F80-2F84-7B47-B963-37D3D7280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259733"/>
          <a:ext cx="6083300" cy="9525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</xdr:row>
      <xdr:rowOff>194734</xdr:rowOff>
    </xdr:from>
    <xdr:to>
      <xdr:col>12</xdr:col>
      <xdr:colOff>0</xdr:colOff>
      <xdr:row>10</xdr:row>
      <xdr:rowOff>194734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F22DC43-ED48-EC47-8D78-923C2D42E427}"/>
            </a:ext>
          </a:extLst>
        </xdr:cNvPr>
        <xdr:cNvSpPr txBox="1"/>
      </xdr:nvSpPr>
      <xdr:spPr>
        <a:xfrm>
          <a:off x="6663267" y="643467"/>
          <a:ext cx="3318933" cy="165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Summary of forecast</a:t>
          </a:r>
          <a:r>
            <a:rPr lang="en-US" sz="1100" b="1" baseline="0"/>
            <a:t> accuracy approaches:</a:t>
          </a:r>
        </a:p>
        <a:p>
          <a:pPr algn="ctr"/>
          <a:endParaRPr lang="en-US" sz="1400" b="0"/>
        </a:p>
        <a:p>
          <a:pPr algn="ctr"/>
          <a:r>
            <a:rPr lang="en-US" sz="1400" b="0"/>
            <a:t>MFE = 0.48</a:t>
          </a:r>
        </a:p>
        <a:p>
          <a:pPr algn="ctr"/>
          <a:r>
            <a:rPr lang="en-US" sz="1400" b="0"/>
            <a:t>MAE = 7.62</a:t>
          </a:r>
        </a:p>
        <a:p>
          <a:pPr algn="ctr"/>
          <a:r>
            <a:rPr lang="en-US" sz="1400" b="0"/>
            <a:t>MSE = 69.84</a:t>
          </a:r>
        </a:p>
        <a:p>
          <a:pPr algn="ctr"/>
          <a:r>
            <a:rPr lang="en-US" sz="1400" b="0"/>
            <a:t>MAPE = 6.32%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596900</xdr:colOff>
      <xdr:row>6</xdr:row>
      <xdr:rowOff>63500</xdr:rowOff>
    </xdr:from>
    <xdr:to>
      <xdr:col>15</xdr:col>
      <xdr:colOff>266700</xdr:colOff>
      <xdr:row>23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DCD506-3B38-1B42-B8F8-1658EA795B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2</xdr:row>
      <xdr:rowOff>0</xdr:rowOff>
    </xdr:from>
    <xdr:to>
      <xdr:col>6</xdr:col>
      <xdr:colOff>8467</xdr:colOff>
      <xdr:row>4</xdr:row>
      <xdr:rowOff>16932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42BE047-8765-0546-928C-64FF99007717}"/>
            </a:ext>
          </a:extLst>
        </xdr:cNvPr>
        <xdr:cNvSpPr txBox="1"/>
      </xdr:nvSpPr>
      <xdr:spPr>
        <a:xfrm>
          <a:off x="266700" y="406400"/>
          <a:ext cx="4720167" cy="42333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Determine</a:t>
          </a:r>
          <a:r>
            <a:rPr lang="en-US" sz="1400" baseline="0"/>
            <a:t> the time-series forecast model for television sales </a:t>
          </a:r>
          <a:endParaRPr lang="en-US" sz="1400"/>
        </a:p>
      </xdr:txBody>
    </xdr:sp>
    <xdr:clientData/>
  </xdr:twoCellAnchor>
  <xdr:twoCellAnchor>
    <xdr:from>
      <xdr:col>0</xdr:col>
      <xdr:colOff>431800</xdr:colOff>
      <xdr:row>51</xdr:row>
      <xdr:rowOff>0</xdr:rowOff>
    </xdr:from>
    <xdr:to>
      <xdr:col>5</xdr:col>
      <xdr:colOff>292100</xdr:colOff>
      <xdr:row>53</xdr:row>
      <xdr:rowOff>16932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72E7D89-D998-F84F-B684-65462086F7BE}"/>
                </a:ext>
              </a:extLst>
            </xdr:cNvPr>
            <xdr:cNvSpPr txBox="1"/>
          </xdr:nvSpPr>
          <xdr:spPr>
            <a:xfrm>
              <a:off x="431800" y="10439400"/>
              <a:ext cx="3987800" cy="423332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1"/>
                <a:t> = </a:t>
              </a:r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72E7D89-D998-F84F-B684-65462086F7BE}"/>
                </a:ext>
              </a:extLst>
            </xdr:cNvPr>
            <xdr:cNvSpPr txBox="1"/>
          </xdr:nvSpPr>
          <xdr:spPr>
            <a:xfrm>
              <a:off x="431800" y="10439400"/>
              <a:ext cx="3987800" cy="423332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1"/>
                <a:t> = </a:t>
              </a:r>
            </a:p>
          </xdr:txBody>
        </xdr:sp>
      </mc:Fallback>
    </mc:AlternateContent>
    <xdr:clientData/>
  </xdr:twoCellAnchor>
  <xdr:twoCellAnchor>
    <xdr:from>
      <xdr:col>9</xdr:col>
      <xdr:colOff>16933</xdr:colOff>
      <xdr:row>25</xdr:row>
      <xdr:rowOff>0</xdr:rowOff>
    </xdr:from>
    <xdr:to>
      <xdr:col>13</xdr:col>
      <xdr:colOff>338666</xdr:colOff>
      <xdr:row>27</xdr:row>
      <xdr:rowOff>16932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D944BFB-B92B-D841-A7C4-512E6AE46F04}"/>
            </a:ext>
          </a:extLst>
        </xdr:cNvPr>
        <xdr:cNvSpPr txBox="1"/>
      </xdr:nvSpPr>
      <xdr:spPr>
        <a:xfrm>
          <a:off x="7484533" y="5080000"/>
          <a:ext cx="3640666" cy="42333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What type of time</a:t>
          </a:r>
          <a:r>
            <a:rPr lang="en-US" sz="1100" baseline="0"/>
            <a:t> series is shown? </a:t>
          </a:r>
          <a:endParaRPr lang="en-US" sz="1100"/>
        </a:p>
      </xdr:txBody>
    </xdr:sp>
    <xdr:clientData/>
  </xdr:twoCellAnchor>
  <xdr:twoCellAnchor>
    <xdr:from>
      <xdr:col>9</xdr:col>
      <xdr:colOff>0</xdr:colOff>
      <xdr:row>27</xdr:row>
      <xdr:rowOff>84665</xdr:rowOff>
    </xdr:from>
    <xdr:to>
      <xdr:col>13</xdr:col>
      <xdr:colOff>321733</xdr:colOff>
      <xdr:row>30</xdr:row>
      <xdr:rowOff>93132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3F83951-B34C-AA48-96A5-9F8D5B34EAC4}"/>
            </a:ext>
          </a:extLst>
        </xdr:cNvPr>
        <xdr:cNvSpPr txBox="1"/>
      </xdr:nvSpPr>
      <xdr:spPr>
        <a:xfrm>
          <a:off x="7467600" y="5571065"/>
          <a:ext cx="3640666" cy="61806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Seasonal trend</a:t>
          </a:r>
          <a:r>
            <a:rPr lang="en-US" sz="1100" baseline="0"/>
            <a:t> pattern: Note the cyclical nature of hte data that follows an upward path. As an aside, trends may be downward, as well.</a:t>
          </a:r>
          <a:endParaRPr lang="en-US" sz="1100"/>
        </a:p>
      </xdr:txBody>
    </xdr:sp>
    <xdr:clientData/>
  </xdr:twoCellAnchor>
  <xdr:twoCellAnchor>
    <xdr:from>
      <xdr:col>9</xdr:col>
      <xdr:colOff>93133</xdr:colOff>
      <xdr:row>27</xdr:row>
      <xdr:rowOff>162982</xdr:rowOff>
    </xdr:from>
    <xdr:to>
      <xdr:col>13</xdr:col>
      <xdr:colOff>410632</xdr:colOff>
      <xdr:row>30</xdr:row>
      <xdr:rowOff>171450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CB7F7A8-1380-7D4F-86BE-3087A26C4412}"/>
            </a:ext>
          </a:extLst>
        </xdr:cNvPr>
        <xdr:cNvSpPr txBox="1"/>
      </xdr:nvSpPr>
      <xdr:spPr>
        <a:xfrm>
          <a:off x="7522633" y="5649382"/>
          <a:ext cx="3619499" cy="618068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Uncover for answer</a:t>
          </a:r>
        </a:p>
      </xdr:txBody>
    </xdr:sp>
    <xdr:clientData/>
  </xdr:twoCellAnchor>
  <xdr:twoCellAnchor>
    <xdr:from>
      <xdr:col>0</xdr:col>
      <xdr:colOff>423333</xdr:colOff>
      <xdr:row>54</xdr:row>
      <xdr:rowOff>16933</xdr:rowOff>
    </xdr:from>
    <xdr:to>
      <xdr:col>5</xdr:col>
      <xdr:colOff>296333</xdr:colOff>
      <xdr:row>56</xdr:row>
      <xdr:rowOff>33865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E97D253-7C31-5E4D-917A-0B927D400B87}"/>
            </a:ext>
          </a:extLst>
        </xdr:cNvPr>
        <xdr:cNvSpPr txBox="1"/>
      </xdr:nvSpPr>
      <xdr:spPr>
        <a:xfrm>
          <a:off x="423333" y="11108266"/>
          <a:ext cx="4021667" cy="42333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Forecast</a:t>
          </a:r>
          <a:r>
            <a:rPr lang="en-US" sz="1400" baseline="0"/>
            <a:t> television sales for Year 5</a:t>
          </a:r>
          <a:endParaRPr lang="en-US" sz="1400"/>
        </a:p>
      </xdr:txBody>
    </xdr:sp>
    <xdr:clientData/>
  </xdr:twoCellAnchor>
  <xdr:twoCellAnchor>
    <xdr:from>
      <xdr:col>0</xdr:col>
      <xdr:colOff>101600</xdr:colOff>
      <xdr:row>66</xdr:row>
      <xdr:rowOff>93132</xdr:rowOff>
    </xdr:from>
    <xdr:to>
      <xdr:col>5</xdr:col>
      <xdr:colOff>821266</xdr:colOff>
      <xdr:row>74</xdr:row>
      <xdr:rowOff>84667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E3BB2C9-CF5C-4F47-B102-5357BA30BE77}"/>
            </a:ext>
          </a:extLst>
        </xdr:cNvPr>
        <xdr:cNvSpPr txBox="1"/>
      </xdr:nvSpPr>
      <xdr:spPr>
        <a:xfrm>
          <a:off x="101600" y="13622865"/>
          <a:ext cx="4868333" cy="161713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Jenny, the CEO of Naturally</a:t>
          </a:r>
          <a:r>
            <a:rPr lang="en-US" sz="1400" baseline="0"/>
            <a:t> Clean, a toxin-free personal products company, collected data about her company's sales. She would like to see a chart of the company sales over time and to know what type of time-series pattern is occurring. Finally, Jenny would like a forecast model along with expected sales for Year 6.</a:t>
          </a:r>
          <a:endParaRPr lang="en-US" sz="1400"/>
        </a:p>
      </xdr:txBody>
    </xdr:sp>
    <xdr:clientData/>
  </xdr:twoCellAnchor>
  <xdr:twoCellAnchor>
    <xdr:from>
      <xdr:col>0</xdr:col>
      <xdr:colOff>0</xdr:colOff>
      <xdr:row>119</xdr:row>
      <xdr:rowOff>0</xdr:rowOff>
    </xdr:from>
    <xdr:to>
      <xdr:col>5</xdr:col>
      <xdr:colOff>448733</xdr:colOff>
      <xdr:row>121</xdr:row>
      <xdr:rowOff>25400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3D31CCC3-9207-5A43-8D9E-60E8AE5C8EE1}"/>
                </a:ext>
              </a:extLst>
            </xdr:cNvPr>
            <xdr:cNvSpPr txBox="1"/>
          </xdr:nvSpPr>
          <xdr:spPr>
            <a:xfrm>
              <a:off x="0" y="24400933"/>
              <a:ext cx="4597400" cy="431800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  <m:r>
                    <m:rPr>
                      <m:nor/>
                    </m:rPr>
                    <a:rPr lang="en-US" sz="1400" b="1" baseline="-25000"/>
                    <m:t>i</m:t>
                  </m:r>
                </m:oMath>
              </a14:m>
              <a:r>
                <a:rPr lang="en-US" sz="1400" b="1"/>
                <a:t> = </a:t>
              </a:r>
              <a:endParaRPr lang="en-US" sz="1400" b="1" baseline="-250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3D31CCC3-9207-5A43-8D9E-60E8AE5C8EE1}"/>
                </a:ext>
              </a:extLst>
            </xdr:cNvPr>
            <xdr:cNvSpPr txBox="1"/>
          </xdr:nvSpPr>
          <xdr:spPr>
            <a:xfrm>
              <a:off x="0" y="24400933"/>
              <a:ext cx="4597400" cy="431800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1" i="0" baseline="-25000">
                  <a:latin typeface="Cambria Math" panose="02040503050406030204" pitchFamily="18" charset="0"/>
                </a:rPr>
                <a:t>"i</a:t>
              </a:r>
              <a:r>
                <a:rPr lang="en-US" sz="1400" b="1" i="0" baseline="-25000"/>
                <a:t>"</a:t>
              </a:r>
              <a:r>
                <a:rPr lang="en-US" sz="1400" b="1"/>
                <a:t> = </a:t>
              </a:r>
              <a:endParaRPr lang="en-US" sz="1400" b="1" baseline="-25000"/>
            </a:p>
          </xdr:txBody>
        </xdr:sp>
      </mc:Fallback>
    </mc:AlternateContent>
    <xdr:clientData/>
  </xdr:twoCellAnchor>
  <xdr:twoCellAnchor>
    <xdr:from>
      <xdr:col>10</xdr:col>
      <xdr:colOff>0</xdr:colOff>
      <xdr:row>94</xdr:row>
      <xdr:rowOff>50800</xdr:rowOff>
    </xdr:from>
    <xdr:to>
      <xdr:col>14</xdr:col>
      <xdr:colOff>321732</xdr:colOff>
      <xdr:row>97</xdr:row>
      <xdr:rowOff>59267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93ABE22-C8AB-D94E-AB5C-DFDF84587EB8}"/>
            </a:ext>
          </a:extLst>
        </xdr:cNvPr>
        <xdr:cNvSpPr txBox="1"/>
      </xdr:nvSpPr>
      <xdr:spPr>
        <a:xfrm>
          <a:off x="8297333" y="19270133"/>
          <a:ext cx="3640666" cy="61806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/>
            <a:t>_________________  </a:t>
          </a:r>
          <a:r>
            <a:rPr lang="en-US" sz="1200" baseline="0"/>
            <a:t>pattern</a:t>
          </a:r>
          <a:endParaRPr lang="en-US" sz="12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596900</xdr:colOff>
      <xdr:row>6</xdr:row>
      <xdr:rowOff>63500</xdr:rowOff>
    </xdr:from>
    <xdr:to>
      <xdr:col>15</xdr:col>
      <xdr:colOff>266700</xdr:colOff>
      <xdr:row>23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B44951-8755-7E45-B7E6-228B60ECD5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2</xdr:row>
      <xdr:rowOff>0</xdr:rowOff>
    </xdr:from>
    <xdr:to>
      <xdr:col>6</xdr:col>
      <xdr:colOff>8467</xdr:colOff>
      <xdr:row>4</xdr:row>
      <xdr:rowOff>16932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616569E-E07A-D64A-9701-C8B3C707716D}"/>
            </a:ext>
          </a:extLst>
        </xdr:cNvPr>
        <xdr:cNvSpPr txBox="1"/>
      </xdr:nvSpPr>
      <xdr:spPr>
        <a:xfrm>
          <a:off x="266700" y="406400"/>
          <a:ext cx="4694767" cy="42333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Determine</a:t>
          </a:r>
          <a:r>
            <a:rPr lang="en-US" sz="1400" baseline="0"/>
            <a:t> the time-series forecast model for television sales </a:t>
          </a:r>
          <a:endParaRPr lang="en-US" sz="1400"/>
        </a:p>
      </xdr:txBody>
    </xdr:sp>
    <xdr:clientData/>
  </xdr:twoCellAnchor>
  <xdr:twoCellAnchor>
    <xdr:from>
      <xdr:col>0</xdr:col>
      <xdr:colOff>431800</xdr:colOff>
      <xdr:row>51</xdr:row>
      <xdr:rowOff>0</xdr:rowOff>
    </xdr:from>
    <xdr:to>
      <xdr:col>5</xdr:col>
      <xdr:colOff>292100</xdr:colOff>
      <xdr:row>53</xdr:row>
      <xdr:rowOff>16932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B0486A6F-C967-8349-9F61-17ABB3F577A6}"/>
                </a:ext>
              </a:extLst>
            </xdr:cNvPr>
            <xdr:cNvSpPr txBox="1"/>
          </xdr:nvSpPr>
          <xdr:spPr>
            <a:xfrm>
              <a:off x="431800" y="10439400"/>
              <a:ext cx="3987800" cy="436032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1"/>
                <a:t> = 6.1 -</a:t>
              </a:r>
              <a:r>
                <a:rPr lang="en-US" sz="1400" b="1" baseline="0"/>
                <a:t> 1.36 Q1 - 2.03 Q2 - 0.30 Q3 + 0.15 t</a:t>
              </a:r>
              <a:endParaRPr lang="en-US" sz="1400" b="1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B0486A6F-C967-8349-9F61-17ABB3F577A6}"/>
                </a:ext>
              </a:extLst>
            </xdr:cNvPr>
            <xdr:cNvSpPr txBox="1"/>
          </xdr:nvSpPr>
          <xdr:spPr>
            <a:xfrm>
              <a:off x="431800" y="10439400"/>
              <a:ext cx="3987800" cy="436032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1"/>
                <a:t> = 6.1 -</a:t>
              </a:r>
              <a:r>
                <a:rPr lang="en-US" sz="1400" b="1" baseline="0"/>
                <a:t> 1.36 Q1 - 2.03 Q2 - 0.30 Q3 + 0.15 t</a:t>
              </a:r>
              <a:endParaRPr lang="en-US" sz="1400" b="1"/>
            </a:p>
          </xdr:txBody>
        </xdr:sp>
      </mc:Fallback>
    </mc:AlternateContent>
    <xdr:clientData/>
  </xdr:twoCellAnchor>
  <xdr:twoCellAnchor>
    <xdr:from>
      <xdr:col>9</xdr:col>
      <xdr:colOff>16933</xdr:colOff>
      <xdr:row>25</xdr:row>
      <xdr:rowOff>0</xdr:rowOff>
    </xdr:from>
    <xdr:to>
      <xdr:col>13</xdr:col>
      <xdr:colOff>338666</xdr:colOff>
      <xdr:row>27</xdr:row>
      <xdr:rowOff>16932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F434C61-055B-724B-9FD4-339EADC2B0DB}"/>
            </a:ext>
          </a:extLst>
        </xdr:cNvPr>
        <xdr:cNvSpPr txBox="1"/>
      </xdr:nvSpPr>
      <xdr:spPr>
        <a:xfrm>
          <a:off x="7446433" y="5080000"/>
          <a:ext cx="3623733" cy="42333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What type of time</a:t>
          </a:r>
          <a:r>
            <a:rPr lang="en-US" sz="1100" baseline="0"/>
            <a:t> series is shown? </a:t>
          </a:r>
          <a:endParaRPr lang="en-US" sz="1100"/>
        </a:p>
      </xdr:txBody>
    </xdr:sp>
    <xdr:clientData/>
  </xdr:twoCellAnchor>
  <xdr:twoCellAnchor>
    <xdr:from>
      <xdr:col>9</xdr:col>
      <xdr:colOff>0</xdr:colOff>
      <xdr:row>27</xdr:row>
      <xdr:rowOff>84665</xdr:rowOff>
    </xdr:from>
    <xdr:to>
      <xdr:col>13</xdr:col>
      <xdr:colOff>321733</xdr:colOff>
      <xdr:row>30</xdr:row>
      <xdr:rowOff>93132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031D021-450A-2549-ACAF-2267674F59E0}"/>
            </a:ext>
          </a:extLst>
        </xdr:cNvPr>
        <xdr:cNvSpPr txBox="1"/>
      </xdr:nvSpPr>
      <xdr:spPr>
        <a:xfrm>
          <a:off x="7429500" y="5571065"/>
          <a:ext cx="3623733" cy="61806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Seasonal trend</a:t>
          </a:r>
          <a:r>
            <a:rPr lang="en-US" sz="1100" baseline="0"/>
            <a:t> pattern: Note the cyclical nature of hte data that follows an upward path. As an aside, trends may be downward, as well.</a:t>
          </a:r>
          <a:endParaRPr lang="en-US" sz="1100"/>
        </a:p>
      </xdr:txBody>
    </xdr:sp>
    <xdr:clientData/>
  </xdr:twoCellAnchor>
  <xdr:twoCellAnchor>
    <xdr:from>
      <xdr:col>9</xdr:col>
      <xdr:colOff>67733</xdr:colOff>
      <xdr:row>27</xdr:row>
      <xdr:rowOff>160865</xdr:rowOff>
    </xdr:from>
    <xdr:to>
      <xdr:col>13</xdr:col>
      <xdr:colOff>389466</xdr:colOff>
      <xdr:row>30</xdr:row>
      <xdr:rowOff>169333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55FB764-E218-2D4B-B1C1-50AD33B6DFA3}"/>
            </a:ext>
          </a:extLst>
        </xdr:cNvPr>
        <xdr:cNvSpPr txBox="1"/>
      </xdr:nvSpPr>
      <xdr:spPr>
        <a:xfrm>
          <a:off x="7497233" y="5647265"/>
          <a:ext cx="3623733" cy="618068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Uncover for answer</a:t>
          </a:r>
        </a:p>
      </xdr:txBody>
    </xdr:sp>
    <xdr:clientData/>
  </xdr:twoCellAnchor>
  <xdr:twoCellAnchor>
    <xdr:from>
      <xdr:col>0</xdr:col>
      <xdr:colOff>423333</xdr:colOff>
      <xdr:row>54</xdr:row>
      <xdr:rowOff>16933</xdr:rowOff>
    </xdr:from>
    <xdr:to>
      <xdr:col>5</xdr:col>
      <xdr:colOff>296333</xdr:colOff>
      <xdr:row>56</xdr:row>
      <xdr:rowOff>33865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4CCCCFC-22A5-EB43-B6F6-704423459F03}"/>
            </a:ext>
          </a:extLst>
        </xdr:cNvPr>
        <xdr:cNvSpPr txBox="1"/>
      </xdr:nvSpPr>
      <xdr:spPr>
        <a:xfrm>
          <a:off x="423333" y="11078633"/>
          <a:ext cx="4000500" cy="42333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Forecast</a:t>
          </a:r>
          <a:r>
            <a:rPr lang="en-US" sz="1400" baseline="0"/>
            <a:t> television sales for Year 6</a:t>
          </a:r>
          <a:endParaRPr lang="en-US" sz="1400"/>
        </a:p>
      </xdr:txBody>
    </xdr:sp>
    <xdr:clientData/>
  </xdr:twoCellAnchor>
  <xdr:twoCellAnchor>
    <xdr:from>
      <xdr:col>0</xdr:col>
      <xdr:colOff>101600</xdr:colOff>
      <xdr:row>66</xdr:row>
      <xdr:rowOff>93132</xdr:rowOff>
    </xdr:from>
    <xdr:to>
      <xdr:col>5</xdr:col>
      <xdr:colOff>821266</xdr:colOff>
      <xdr:row>74</xdr:row>
      <xdr:rowOff>84667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C69EF53-69E8-9443-9317-741EC14622D0}"/>
            </a:ext>
          </a:extLst>
        </xdr:cNvPr>
        <xdr:cNvSpPr txBox="1"/>
      </xdr:nvSpPr>
      <xdr:spPr>
        <a:xfrm>
          <a:off x="101600" y="13593232"/>
          <a:ext cx="4847166" cy="161713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Jenny, the CEO of Naturally</a:t>
          </a:r>
          <a:r>
            <a:rPr lang="en-US" sz="1400" baseline="0"/>
            <a:t> Clean, a toxin-free personal products company, collected data about her company's sales. She would like to see a chart of the company sales over time and to know what type of time-series pattern is occurring. Finally, Jenny would like a forecast model along with expected sales for Year 7.</a:t>
          </a:r>
          <a:endParaRPr lang="en-US" sz="1400"/>
        </a:p>
      </xdr:txBody>
    </xdr:sp>
    <xdr:clientData/>
  </xdr:twoCellAnchor>
  <xdr:twoCellAnchor>
    <xdr:from>
      <xdr:col>8</xdr:col>
      <xdr:colOff>812799</xdr:colOff>
      <xdr:row>76</xdr:row>
      <xdr:rowOff>182032</xdr:rowOff>
    </xdr:from>
    <xdr:to>
      <xdr:col>16</xdr:col>
      <xdr:colOff>59266</xdr:colOff>
      <xdr:row>94</xdr:row>
      <xdr:rowOff>16933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021C6CC-B212-224C-95FA-EA36EA044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119</xdr:row>
      <xdr:rowOff>0</xdr:rowOff>
    </xdr:from>
    <xdr:to>
      <xdr:col>5</xdr:col>
      <xdr:colOff>448733</xdr:colOff>
      <xdr:row>121</xdr:row>
      <xdr:rowOff>25400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C1D54738-0F12-A548-B48F-7F1F7114A5BA}"/>
                </a:ext>
              </a:extLst>
            </xdr:cNvPr>
            <xdr:cNvSpPr txBox="1"/>
          </xdr:nvSpPr>
          <xdr:spPr>
            <a:xfrm>
              <a:off x="0" y="24345900"/>
              <a:ext cx="4576233" cy="431800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  <m:r>
                    <m:rPr>
                      <m:nor/>
                    </m:rPr>
                    <a:rPr lang="en-US" sz="1400" b="1" baseline="-25000"/>
                    <m:t>i</m:t>
                  </m:r>
                </m:oMath>
              </a14:m>
              <a:r>
                <a:rPr lang="en-US" sz="1400" b="1"/>
                <a:t> = 9.7 + 2.5 Q1</a:t>
              </a:r>
              <a:r>
                <a:rPr lang="en-US" sz="1400" b="1" baseline="0"/>
                <a:t> + 5.6 Q2 + 6.4 Q3 + 0.38 t</a:t>
              </a:r>
              <a:r>
                <a:rPr lang="en-US" sz="1400" b="1" baseline="-25000"/>
                <a:t>i</a:t>
              </a:r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C1D54738-0F12-A548-B48F-7F1F7114A5BA}"/>
                </a:ext>
              </a:extLst>
            </xdr:cNvPr>
            <xdr:cNvSpPr txBox="1"/>
          </xdr:nvSpPr>
          <xdr:spPr>
            <a:xfrm>
              <a:off x="0" y="24345900"/>
              <a:ext cx="4576233" cy="431800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1" i="0" baseline="-25000">
                  <a:latin typeface="Cambria Math" panose="02040503050406030204" pitchFamily="18" charset="0"/>
                </a:rPr>
                <a:t>"i</a:t>
              </a:r>
              <a:r>
                <a:rPr lang="en-US" sz="1400" b="1" i="0" baseline="-25000"/>
                <a:t>"</a:t>
              </a:r>
              <a:r>
                <a:rPr lang="en-US" sz="1400" b="1"/>
                <a:t> = 9.7 + 2.5 Q1</a:t>
              </a:r>
              <a:r>
                <a:rPr lang="en-US" sz="1400" b="1" baseline="0"/>
                <a:t> + 5.6 Q2 + 6.4 Q3 + 0.38 t</a:t>
              </a:r>
              <a:r>
                <a:rPr lang="en-US" sz="1400" b="1" baseline="-25000"/>
                <a:t>i</a:t>
              </a:r>
            </a:p>
          </xdr:txBody>
        </xdr:sp>
      </mc:Fallback>
    </mc:AlternateContent>
    <xdr:clientData/>
  </xdr:twoCellAnchor>
  <xdr:twoCellAnchor>
    <xdr:from>
      <xdr:col>10</xdr:col>
      <xdr:colOff>0</xdr:colOff>
      <xdr:row>94</xdr:row>
      <xdr:rowOff>50800</xdr:rowOff>
    </xdr:from>
    <xdr:to>
      <xdr:col>14</xdr:col>
      <xdr:colOff>321732</xdr:colOff>
      <xdr:row>97</xdr:row>
      <xdr:rowOff>59267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1891666-CA25-8941-94FE-AA850FA50008}"/>
            </a:ext>
          </a:extLst>
        </xdr:cNvPr>
        <xdr:cNvSpPr txBox="1"/>
      </xdr:nvSpPr>
      <xdr:spPr>
        <a:xfrm>
          <a:off x="8255000" y="19240500"/>
          <a:ext cx="3623732" cy="61806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/>
            <a:t>Seasonal trend</a:t>
          </a:r>
          <a:r>
            <a:rPr lang="en-US" sz="1200" baseline="0"/>
            <a:t> pattern</a:t>
          </a:r>
          <a:endParaRPr 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279401</xdr:colOff>
      <xdr:row>2</xdr:row>
      <xdr:rowOff>71966</xdr:rowOff>
    </xdr:from>
    <xdr:to>
      <xdr:col>12</xdr:col>
      <xdr:colOff>702734</xdr:colOff>
      <xdr:row>16</xdr:row>
      <xdr:rowOff>148166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9F0184-DFAF-394D-AFD6-FB39136A8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643467</xdr:colOff>
      <xdr:row>28</xdr:row>
      <xdr:rowOff>16934</xdr:rowOff>
    </xdr:from>
    <xdr:to>
      <xdr:col>9</xdr:col>
      <xdr:colOff>397934</xdr:colOff>
      <xdr:row>32</xdr:row>
      <xdr:rowOff>50800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C09D9BC6-EC49-1344-8EE7-05E4502AB17A}"/>
                </a:ext>
              </a:extLst>
            </xdr:cNvPr>
            <xdr:cNvSpPr txBox="1"/>
          </xdr:nvSpPr>
          <xdr:spPr>
            <a:xfrm>
              <a:off x="4008967" y="5858934"/>
              <a:ext cx="3881967" cy="910166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en-US" sz="1400" b="1"/>
                <a:t>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 w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Sales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+ w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Sales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+ w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t-2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Sales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t-2</a:t>
              </a:r>
              <a:endParaRPr lang="en-US" sz="14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endParaRPr lang="en-US" sz="14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en-US" sz="1400" b="1"/>
                <a:t> =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B$22*B30+B$23*B29+B$24*B28</a:t>
              </a:r>
              <a:endParaRPr lang="en-US" sz="14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C09D9BC6-EC49-1344-8EE7-05E4502AB17A}"/>
                </a:ext>
              </a:extLst>
            </xdr:cNvPr>
            <xdr:cNvSpPr txBox="1"/>
          </xdr:nvSpPr>
          <xdr:spPr>
            <a:xfrm>
              <a:off x="4008967" y="5858934"/>
              <a:ext cx="3881967" cy="910166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en-US" sz="1400" b="1"/>
                <a:t>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 w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Sales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+ w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Sales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+ w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t-2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Sales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t-2</a:t>
              </a:r>
              <a:endParaRPr lang="en-US" sz="14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endParaRPr lang="en-US" sz="14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en-US" sz="1400" b="1"/>
                <a:t> =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B$22*B30+B$23*B29+B$24*B28</a:t>
              </a:r>
              <a:endParaRPr lang="en-US" sz="1400"/>
            </a:p>
          </xdr:txBody>
        </xdr:sp>
      </mc:Fallback>
    </mc:AlternateContent>
    <xdr:clientData/>
  </xdr:twoCellAnchor>
  <xdr:twoCellAnchor>
    <xdr:from>
      <xdr:col>0</xdr:col>
      <xdr:colOff>313266</xdr:colOff>
      <xdr:row>41</xdr:row>
      <xdr:rowOff>110067</xdr:rowOff>
    </xdr:from>
    <xdr:to>
      <xdr:col>5</xdr:col>
      <xdr:colOff>67733</xdr:colOff>
      <xdr:row>43</xdr:row>
      <xdr:rowOff>194734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E2B77D41-2DE5-054F-A303-E911A01A19C4}"/>
                </a:ext>
              </a:extLst>
            </xdr:cNvPr>
            <xdr:cNvSpPr txBox="1"/>
          </xdr:nvSpPr>
          <xdr:spPr>
            <a:xfrm>
              <a:off x="313266" y="8657167"/>
              <a:ext cx="3945467" cy="49106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en-US" sz="1400" b="1"/>
                <a:t>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 𝜶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Sales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+ (1 -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𝜶) </a:t>
              </a:r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endParaRPr lang="en-US" sz="14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E2B77D41-2DE5-054F-A303-E911A01A19C4}"/>
                </a:ext>
              </a:extLst>
            </xdr:cNvPr>
            <xdr:cNvSpPr txBox="1"/>
          </xdr:nvSpPr>
          <xdr:spPr>
            <a:xfrm>
              <a:off x="313266" y="8657167"/>
              <a:ext cx="3945467" cy="49106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en-US" sz="1400" b="1"/>
                <a:t>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 𝜶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Sales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+ (1 -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𝜶) </a:t>
              </a:r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endParaRPr lang="en-US" sz="14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5</xdr:col>
      <xdr:colOff>76200</xdr:colOff>
      <xdr:row>46</xdr:row>
      <xdr:rowOff>118534</xdr:rowOff>
    </xdr:from>
    <xdr:to>
      <xdr:col>9</xdr:col>
      <xdr:colOff>626533</xdr:colOff>
      <xdr:row>56</xdr:row>
      <xdr:rowOff>44449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3F965F62-7777-A344-B7A9-559C3E4F3CAC}"/>
                </a:ext>
              </a:extLst>
            </xdr:cNvPr>
            <xdr:cNvSpPr txBox="1"/>
          </xdr:nvSpPr>
          <xdr:spPr>
            <a:xfrm>
              <a:off x="4267200" y="9681634"/>
              <a:ext cx="3852333" cy="1983315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400" b="0" i="0">
                  <a:latin typeface="+mn-lt"/>
                </a:rPr>
                <a:t>Use</a:t>
              </a:r>
              <a:r>
                <a:rPr lang="en-US" sz="1400" b="0" i="0" baseline="0">
                  <a:latin typeface="+mn-lt"/>
                </a:rPr>
                <a:t> Y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1400" b="0" i="0" baseline="0">
                  <a:latin typeface="+mn-lt"/>
                </a:rPr>
                <a:t> as </a:t>
              </a:r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0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0" i="1">
                          <a:latin typeface="Cambria Math" panose="02040503050406030204" pitchFamily="18" charset="0"/>
                        </a:rPr>
                        <m:t>𝑌</m:t>
                      </m:r>
                    </m:e>
                  </m:acc>
                </m:oMath>
              </a14:m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1400" b="0" i="1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400" b="0" i="0">
                  <a:latin typeface="+mn-lt"/>
                </a:rPr>
                <a:t>[cell C51]</a:t>
              </a:r>
            </a:p>
            <a:p>
              <a:pPr algn="ctr"/>
              <a:endParaRPr lang="en-US" sz="1400" b="0" i="0">
                <a:latin typeface="Cambria Math" panose="02040503050406030204" pitchFamily="18" charset="0"/>
              </a:endParaRPr>
            </a:p>
            <a:p>
              <a:pPr algn="ctr"/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en-US" sz="1400" b="1"/>
                <a:t>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 𝜶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Sales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+ (1 -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𝜶) </a:t>
              </a:r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</a:p>
            <a:p>
              <a:pPr algn="ctr"/>
              <a:endParaRPr lang="en-US" sz="1400" b="0" i="0" u="none" strike="noStrike" baseline="-250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en-US" sz="1400" b="1"/>
                <a:t>  =B$46*B51+(1-B$46)*C51</a:t>
              </a:r>
            </a:p>
            <a:p>
              <a:pPr algn="ctr"/>
              <a:endParaRPr lang="en-US" sz="1400" b="1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en-US" sz="14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Use Exponential Smoothing function</a:t>
              </a:r>
              <a:endParaRPr lang="en-US" sz="14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3F965F62-7777-A344-B7A9-559C3E4F3CAC}"/>
                </a:ext>
              </a:extLst>
            </xdr:cNvPr>
            <xdr:cNvSpPr txBox="1"/>
          </xdr:nvSpPr>
          <xdr:spPr>
            <a:xfrm>
              <a:off x="4267200" y="9681634"/>
              <a:ext cx="3852333" cy="1983315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400" b="0" i="0">
                  <a:latin typeface="+mn-lt"/>
                </a:rPr>
                <a:t>Use</a:t>
              </a:r>
              <a:r>
                <a:rPr lang="en-US" sz="1400" b="0" i="0" baseline="0">
                  <a:latin typeface="+mn-lt"/>
                </a:rPr>
                <a:t> Y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1400" b="0" i="0" baseline="0">
                  <a:latin typeface="+mn-lt"/>
                </a:rPr>
                <a:t> as </a:t>
              </a:r>
              <a:r>
                <a:rPr lang="en-US" sz="1400" b="0" i="0">
                  <a:latin typeface="+mn-lt"/>
                </a:rPr>
                <a:t>𝑌 ̂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1400" b="0" i="1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400" b="0" i="0">
                  <a:latin typeface="+mn-lt"/>
                </a:rPr>
                <a:t>[cell C51]</a:t>
              </a:r>
            </a:p>
            <a:p>
              <a:pPr algn="ctr"/>
              <a:endParaRPr lang="en-US" sz="1400" b="0" i="0">
                <a:latin typeface="Cambria Math" panose="02040503050406030204" pitchFamily="18" charset="0"/>
              </a:endParaRPr>
            </a:p>
            <a:p>
              <a:pPr algn="ctr"/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en-US" sz="1400" b="1"/>
                <a:t>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 𝜶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Sales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+ (1 -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𝜶) </a:t>
              </a:r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</a:p>
            <a:p>
              <a:pPr algn="ctr"/>
              <a:endParaRPr lang="en-US" sz="1400" b="0" i="0" u="none" strike="noStrike" baseline="-250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en-US" sz="1400" b="1"/>
                <a:t>  =B$46*B51+(1-B$46)*C51</a:t>
              </a:r>
            </a:p>
            <a:p>
              <a:pPr algn="ctr"/>
              <a:endParaRPr lang="en-US" sz="1400" b="1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en-US" sz="14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Use Exponential Smoothing function</a:t>
              </a:r>
              <a:endParaRPr lang="en-US" sz="14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4</xdr:col>
      <xdr:colOff>110067</xdr:colOff>
      <xdr:row>6</xdr:row>
      <xdr:rowOff>2117</xdr:rowOff>
    </xdr:from>
    <xdr:to>
      <xdr:col>6</xdr:col>
      <xdr:colOff>753533</xdr:colOff>
      <xdr:row>9</xdr:row>
      <xdr:rowOff>103717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2F4A7EB-D874-6041-8EE1-DC340034C3B1}"/>
            </a:ext>
          </a:extLst>
        </xdr:cNvPr>
        <xdr:cNvSpPr txBox="1"/>
      </xdr:nvSpPr>
      <xdr:spPr>
        <a:xfrm>
          <a:off x="3475567" y="1348317"/>
          <a:ext cx="2294466" cy="7112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/>
            <a:t>Put output of </a:t>
          </a:r>
        </a:p>
        <a:p>
          <a:pPr algn="ctr"/>
          <a:r>
            <a:rPr lang="en-US" sz="1200" b="1"/>
            <a:t>moving average in C9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279401</xdr:colOff>
      <xdr:row>2</xdr:row>
      <xdr:rowOff>71966</xdr:rowOff>
    </xdr:from>
    <xdr:to>
      <xdr:col>12</xdr:col>
      <xdr:colOff>702734</xdr:colOff>
      <xdr:row>16</xdr:row>
      <xdr:rowOff>148166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65CCB4-E9C0-A947-AEBC-CDAA61C8AB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643467</xdr:colOff>
      <xdr:row>28</xdr:row>
      <xdr:rowOff>16934</xdr:rowOff>
    </xdr:from>
    <xdr:to>
      <xdr:col>9</xdr:col>
      <xdr:colOff>397934</xdr:colOff>
      <xdr:row>32</xdr:row>
      <xdr:rowOff>50800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C36BFBB1-7EF8-D34B-9A01-3068B11C30B4}"/>
                </a:ext>
              </a:extLst>
            </xdr:cNvPr>
            <xdr:cNvSpPr txBox="1"/>
          </xdr:nvSpPr>
          <xdr:spPr>
            <a:xfrm>
              <a:off x="3132667" y="5858934"/>
              <a:ext cx="3903134" cy="846666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en-US" sz="1400" b="1"/>
                <a:t>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 w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Sales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+ w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Sales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+ w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t-2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Sales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t-2</a:t>
              </a:r>
              <a:endParaRPr lang="en-US" sz="14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endParaRPr lang="en-US" sz="14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en-US" sz="1400" b="1"/>
                <a:t>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=$B$22*B30+$B$23*B29+$B$24*B28</a:t>
              </a:r>
              <a:r>
                <a:rPr lang="en-US" sz="1400"/>
                <a:t> </a:t>
              </a: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C36BFBB1-7EF8-D34B-9A01-3068B11C30B4}"/>
                </a:ext>
              </a:extLst>
            </xdr:cNvPr>
            <xdr:cNvSpPr txBox="1"/>
          </xdr:nvSpPr>
          <xdr:spPr>
            <a:xfrm>
              <a:off x="3132667" y="5858934"/>
              <a:ext cx="3903134" cy="846666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en-US" sz="1400" b="1"/>
                <a:t>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 w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Sales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+ w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Sales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+ w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t-2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Sales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t-2</a:t>
              </a:r>
              <a:endParaRPr lang="en-US" sz="14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endParaRPr lang="en-US" sz="14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en-US" sz="1400" b="1"/>
                <a:t>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=$B$22*B30+$B$23*B29+$B$24*B28</a:t>
              </a:r>
              <a:r>
                <a:rPr lang="en-US" sz="1400"/>
                <a:t> </a:t>
              </a:r>
            </a:p>
          </xdr:txBody>
        </xdr:sp>
      </mc:Fallback>
    </mc:AlternateContent>
    <xdr:clientData/>
  </xdr:twoCellAnchor>
  <xdr:twoCellAnchor>
    <xdr:from>
      <xdr:col>0</xdr:col>
      <xdr:colOff>313266</xdr:colOff>
      <xdr:row>41</xdr:row>
      <xdr:rowOff>110067</xdr:rowOff>
    </xdr:from>
    <xdr:to>
      <xdr:col>5</xdr:col>
      <xdr:colOff>67733</xdr:colOff>
      <xdr:row>43</xdr:row>
      <xdr:rowOff>194734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FB92CF0D-311C-224A-8475-429B08BF3505}"/>
                </a:ext>
              </a:extLst>
            </xdr:cNvPr>
            <xdr:cNvSpPr txBox="1"/>
          </xdr:nvSpPr>
          <xdr:spPr>
            <a:xfrm>
              <a:off x="313266" y="8661400"/>
              <a:ext cx="3903134" cy="49106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en-US" sz="1400" b="1"/>
                <a:t>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 𝜶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Sales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+ (1 -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𝜶) </a:t>
              </a:r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endParaRPr lang="en-US" sz="14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FB92CF0D-311C-224A-8475-429B08BF3505}"/>
                </a:ext>
              </a:extLst>
            </xdr:cNvPr>
            <xdr:cNvSpPr txBox="1"/>
          </xdr:nvSpPr>
          <xdr:spPr>
            <a:xfrm>
              <a:off x="313266" y="8661400"/>
              <a:ext cx="3903134" cy="49106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en-US" sz="1400" b="1"/>
                <a:t>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 𝜶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Sales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+ (1 -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𝜶) </a:t>
              </a:r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endParaRPr lang="en-US" sz="14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5</xdr:col>
      <xdr:colOff>76200</xdr:colOff>
      <xdr:row>46</xdr:row>
      <xdr:rowOff>118535</xdr:rowOff>
    </xdr:from>
    <xdr:to>
      <xdr:col>9</xdr:col>
      <xdr:colOff>626533</xdr:colOff>
      <xdr:row>52</xdr:row>
      <xdr:rowOff>143935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2291021E-690C-D843-969E-432B35D14DDD}"/>
                </a:ext>
              </a:extLst>
            </xdr:cNvPr>
            <xdr:cNvSpPr txBox="1"/>
          </xdr:nvSpPr>
          <xdr:spPr>
            <a:xfrm>
              <a:off x="4284133" y="9685868"/>
              <a:ext cx="3869267" cy="1270000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en-US" sz="1400" b="1"/>
                <a:t>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 𝜶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Sales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+ (1 -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𝜶) </a:t>
              </a:r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</a:p>
            <a:p>
              <a:pPr algn="ctr"/>
              <a:endParaRPr lang="en-US" sz="1400" b="0" i="0" u="none" strike="noStrike" baseline="-250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en-US" sz="1400" b="1"/>
                <a:t>  = $b$46*b51</a:t>
              </a:r>
              <a:r>
                <a:rPr lang="en-US" sz="1400" b="1" baseline="0"/>
                <a:t>+(1-$b$46)*c51</a:t>
              </a:r>
            </a:p>
            <a:p>
              <a:pPr algn="ctr"/>
              <a:endParaRPr lang="en-US" sz="1400" b="1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en-US" sz="14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Use Exponential Smoothing function</a:t>
              </a:r>
              <a:endParaRPr lang="en-US" sz="14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2291021E-690C-D843-969E-432B35D14DDD}"/>
                </a:ext>
              </a:extLst>
            </xdr:cNvPr>
            <xdr:cNvSpPr txBox="1"/>
          </xdr:nvSpPr>
          <xdr:spPr>
            <a:xfrm>
              <a:off x="4284133" y="9685868"/>
              <a:ext cx="3869267" cy="1270000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en-US" sz="1400" b="1"/>
                <a:t>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 𝜶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Sales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US" sz="14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+ (1 - </a:t>
              </a:r>
              <a:r>
                <a:rPr lang="en-US" sz="1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𝜶) </a:t>
              </a:r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</a:p>
            <a:p>
              <a:pPr algn="ctr"/>
              <a:endParaRPr lang="en-US" sz="1400" b="0" i="0" u="none" strike="noStrike" baseline="-250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0" i="0" u="none" strike="noStrike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en-US" sz="1400" b="1"/>
                <a:t>  = $b$46*b51</a:t>
              </a:r>
              <a:r>
                <a:rPr lang="en-US" sz="1400" b="1" baseline="0"/>
                <a:t>+(1-$b$46)*c51</a:t>
              </a:r>
            </a:p>
            <a:p>
              <a:pPr algn="ctr"/>
              <a:endParaRPr lang="en-US" sz="1400" b="1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en-US" sz="14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Use Exponential Smoothing function</a:t>
              </a:r>
              <a:endParaRPr lang="en-US" sz="14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5</xdr:col>
      <xdr:colOff>55034</xdr:colOff>
      <xdr:row>53</xdr:row>
      <xdr:rowOff>42333</xdr:rowOff>
    </xdr:from>
    <xdr:to>
      <xdr:col>11</xdr:col>
      <xdr:colOff>55034</xdr:colOff>
      <xdr:row>63</xdr:row>
      <xdr:rowOff>42333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E36216C-6259-6B48-85FC-BA98CA0366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7</xdr:row>
      <xdr:rowOff>143933</xdr:rowOff>
    </xdr:from>
    <xdr:to>
      <xdr:col>6</xdr:col>
      <xdr:colOff>685800</xdr:colOff>
      <xdr:row>12</xdr:row>
      <xdr:rowOff>177800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2E6AC6-6B4F-8647-B827-F3E740030C6C}"/>
            </a:ext>
          </a:extLst>
        </xdr:cNvPr>
        <xdr:cNvSpPr txBox="1"/>
      </xdr:nvSpPr>
      <xdr:spPr>
        <a:xfrm>
          <a:off x="2794000" y="1566333"/>
          <a:ext cx="2870200" cy="10498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Using</a:t>
          </a:r>
          <a:r>
            <a:rPr lang="en-US" sz="1100" baseline="0"/>
            <a:t> the FORECAST function</a:t>
          </a:r>
        </a:p>
        <a:p>
          <a:pPr algn="ctr"/>
          <a:endParaRPr lang="en-US" sz="1100" baseline="0"/>
        </a:p>
        <a:p>
          <a:pPr algn="ctr"/>
          <a:r>
            <a:rPr lang="en-US" sz="1400" b="1" baseline="0"/>
            <a:t>=FORECAST(X,known-Ys,known-Xs)</a:t>
          </a:r>
        </a:p>
        <a:p>
          <a:pPr algn="ctr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6</xdr:col>
      <xdr:colOff>381000</xdr:colOff>
      <xdr:row>11</xdr:row>
      <xdr:rowOff>33867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5894290-EB0A-684F-AE93-FCB1A94471D5}"/>
            </a:ext>
          </a:extLst>
        </xdr:cNvPr>
        <xdr:cNvSpPr txBox="1"/>
      </xdr:nvSpPr>
      <xdr:spPr>
        <a:xfrm>
          <a:off x="2489200" y="1219200"/>
          <a:ext cx="2870200" cy="10498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Using</a:t>
          </a:r>
          <a:r>
            <a:rPr lang="en-US" sz="1100" baseline="0"/>
            <a:t> the FORECAST function</a:t>
          </a:r>
        </a:p>
        <a:p>
          <a:pPr algn="ctr"/>
          <a:endParaRPr lang="en-US" sz="1100" baseline="0"/>
        </a:p>
        <a:p>
          <a:pPr algn="ctr"/>
          <a:r>
            <a:rPr lang="en-US" sz="1400" b="1" baseline="0"/>
            <a:t>=FORECAST(X,known-Ys,known-Xs)</a:t>
          </a:r>
        </a:p>
        <a:p>
          <a:pPr algn="ctr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177801</xdr:colOff>
      <xdr:row>1</xdr:row>
      <xdr:rowOff>135468</xdr:rowOff>
    </xdr:from>
    <xdr:to>
      <xdr:col>4</xdr:col>
      <xdr:colOff>499534</xdr:colOff>
      <xdr:row>3</xdr:row>
      <xdr:rowOff>152400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76B2C90-45DD-F842-BB51-45DF77832BD8}"/>
            </a:ext>
          </a:extLst>
        </xdr:cNvPr>
        <xdr:cNvSpPr txBox="1"/>
      </xdr:nvSpPr>
      <xdr:spPr>
        <a:xfrm>
          <a:off x="177801" y="338668"/>
          <a:ext cx="3640666" cy="42333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Determine</a:t>
          </a:r>
          <a:r>
            <a:rPr lang="en-US" sz="1100" baseline="0"/>
            <a:t> the time-series forecast model for bicycle sales </a:t>
          </a:r>
          <a:endParaRPr lang="en-US" sz="1100"/>
        </a:p>
      </xdr:txBody>
    </xdr:sp>
    <xdr:clientData/>
  </xdr:twoCellAnchor>
  <xdr:twoCellAnchor>
    <xdr:from>
      <xdr:col>0</xdr:col>
      <xdr:colOff>474134</xdr:colOff>
      <xdr:row>36</xdr:row>
      <xdr:rowOff>127000</xdr:rowOff>
    </xdr:from>
    <xdr:to>
      <xdr:col>4</xdr:col>
      <xdr:colOff>795867</xdr:colOff>
      <xdr:row>38</xdr:row>
      <xdr:rowOff>143932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23FFD120-D367-7C49-8983-48F4F447BE35}"/>
                </a:ext>
              </a:extLst>
            </xdr:cNvPr>
            <xdr:cNvSpPr txBox="1"/>
          </xdr:nvSpPr>
          <xdr:spPr>
            <a:xfrm>
              <a:off x="474134" y="7543800"/>
              <a:ext cx="3640666" cy="423332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1"/>
                <a:t> = </a:t>
              </a:r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23FFD120-D367-7C49-8983-48F4F447BE35}"/>
                </a:ext>
              </a:extLst>
            </xdr:cNvPr>
            <xdr:cNvSpPr txBox="1"/>
          </xdr:nvSpPr>
          <xdr:spPr>
            <a:xfrm>
              <a:off x="474134" y="7543800"/>
              <a:ext cx="3640666" cy="423332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1"/>
                <a:t> = </a:t>
              </a:r>
            </a:p>
          </xdr:txBody>
        </xdr:sp>
      </mc:Fallback>
    </mc:AlternateContent>
    <xdr:clientData/>
  </xdr:twoCellAnchor>
  <xdr:twoCellAnchor>
    <xdr:from>
      <xdr:col>2</xdr:col>
      <xdr:colOff>524933</xdr:colOff>
      <xdr:row>16</xdr:row>
      <xdr:rowOff>160867</xdr:rowOff>
    </xdr:from>
    <xdr:to>
      <xdr:col>7</xdr:col>
      <xdr:colOff>16933</xdr:colOff>
      <xdr:row>18</xdr:row>
      <xdr:rowOff>177799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57FABD7-B256-8E4F-8DC0-0E163CFDDFA5}"/>
            </a:ext>
          </a:extLst>
        </xdr:cNvPr>
        <xdr:cNvSpPr txBox="1"/>
      </xdr:nvSpPr>
      <xdr:spPr>
        <a:xfrm>
          <a:off x="2184400" y="3412067"/>
          <a:ext cx="3640666" cy="42333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What type of time</a:t>
          </a:r>
          <a:r>
            <a:rPr lang="en-US" sz="1100" baseline="0"/>
            <a:t> series is shown? </a:t>
          </a:r>
          <a:endParaRPr lang="en-US" sz="1100"/>
        </a:p>
      </xdr:txBody>
    </xdr:sp>
    <xdr:clientData/>
  </xdr:twoCellAnchor>
  <xdr:twoCellAnchor>
    <xdr:from>
      <xdr:col>2</xdr:col>
      <xdr:colOff>508000</xdr:colOff>
      <xdr:row>19</xdr:row>
      <xdr:rowOff>42333</xdr:rowOff>
    </xdr:from>
    <xdr:to>
      <xdr:col>7</xdr:col>
      <xdr:colOff>0</xdr:colOff>
      <xdr:row>21</xdr:row>
      <xdr:rowOff>42332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75BB520-36E3-9446-8BC9-96619F17A552}"/>
            </a:ext>
          </a:extLst>
        </xdr:cNvPr>
        <xdr:cNvSpPr txBox="1"/>
      </xdr:nvSpPr>
      <xdr:spPr>
        <a:xfrm>
          <a:off x="2167467" y="3903133"/>
          <a:ext cx="3640666" cy="42333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Trend</a:t>
          </a:r>
          <a:r>
            <a:rPr lang="en-US" sz="1100" baseline="0"/>
            <a:t> pattern: Note the relatively unvarying upward path</a:t>
          </a:r>
          <a:endParaRPr lang="en-US" sz="1100"/>
        </a:p>
      </xdr:txBody>
    </xdr:sp>
    <xdr:clientData/>
  </xdr:twoCellAnchor>
  <xdr:twoCellAnchor>
    <xdr:from>
      <xdr:col>2</xdr:col>
      <xdr:colOff>558800</xdr:colOff>
      <xdr:row>19</xdr:row>
      <xdr:rowOff>101599</xdr:rowOff>
    </xdr:from>
    <xdr:to>
      <xdr:col>7</xdr:col>
      <xdr:colOff>50800</xdr:colOff>
      <xdr:row>21</xdr:row>
      <xdr:rowOff>101598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82E30D3-6361-4A49-BD1F-8CAB5D76197B}"/>
            </a:ext>
          </a:extLst>
        </xdr:cNvPr>
        <xdr:cNvSpPr txBox="1"/>
      </xdr:nvSpPr>
      <xdr:spPr>
        <a:xfrm>
          <a:off x="2218267" y="3962399"/>
          <a:ext cx="3640666" cy="42333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Uncover for answer</a:t>
          </a:r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5</xdr:col>
      <xdr:colOff>101599</xdr:colOff>
      <xdr:row>65</xdr:row>
      <xdr:rowOff>33866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0EA9E5B-19E0-B44D-8659-BCC011E78489}"/>
            </a:ext>
          </a:extLst>
        </xdr:cNvPr>
        <xdr:cNvSpPr txBox="1"/>
      </xdr:nvSpPr>
      <xdr:spPr>
        <a:xfrm>
          <a:off x="0" y="12733867"/>
          <a:ext cx="4250266" cy="64346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Given the data below, plot</a:t>
          </a:r>
          <a:r>
            <a:rPr lang="en-US" sz="1100" baseline="0"/>
            <a:t> a time-series chart, determine the type of time-series pattern, and develop a time-series model to predict future sales. Once the model is developed, calculate sales for Week 16.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5</xdr:col>
      <xdr:colOff>84665</xdr:colOff>
      <xdr:row>60</xdr:row>
      <xdr:rowOff>33866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93B332D-DCCE-5345-90B0-14ECF421D743}"/>
            </a:ext>
          </a:extLst>
        </xdr:cNvPr>
        <xdr:cNvSpPr txBox="1"/>
      </xdr:nvSpPr>
      <xdr:spPr>
        <a:xfrm>
          <a:off x="0" y="11717867"/>
          <a:ext cx="4233332" cy="64346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Steve,</a:t>
          </a:r>
          <a:r>
            <a:rPr lang="en-US" sz="1100" baseline="0"/>
            <a:t> the owner of </a:t>
          </a:r>
          <a:r>
            <a:rPr lang="en-US" sz="1100"/>
            <a:t>Steve's Seafood Shack, is trying to figure out staffing</a:t>
          </a:r>
          <a:r>
            <a:rPr lang="en-US" sz="1100" baseline="0"/>
            <a:t> needs based upon his sales figures, posted below. Steve has asked for a predicted amount of sales in Week 16.</a:t>
          </a:r>
        </a:p>
      </xdr:txBody>
    </xdr:sp>
    <xdr:clientData/>
  </xdr:twoCellAnchor>
  <xdr:twoCellAnchor>
    <xdr:from>
      <xdr:col>3</xdr:col>
      <xdr:colOff>279400</xdr:colOff>
      <xdr:row>78</xdr:row>
      <xdr:rowOff>110067</xdr:rowOff>
    </xdr:from>
    <xdr:to>
      <xdr:col>8</xdr:col>
      <xdr:colOff>702733</xdr:colOff>
      <xdr:row>81</xdr:row>
      <xdr:rowOff>143933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7C121AC-1565-5C4B-A4E0-943DAFB0F608}"/>
            </a:ext>
          </a:extLst>
        </xdr:cNvPr>
        <xdr:cNvSpPr txBox="1"/>
      </xdr:nvSpPr>
      <xdr:spPr>
        <a:xfrm>
          <a:off x="2768600" y="16095134"/>
          <a:ext cx="4572000" cy="64346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_______ pattern</a:t>
          </a:r>
          <a:endParaRPr lang="en-US" sz="1100" baseline="0"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4</xdr:col>
      <xdr:colOff>829733</xdr:colOff>
      <xdr:row>105</xdr:row>
      <xdr:rowOff>33866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4A1F60C1-18AF-1744-9284-499C2B48A151}"/>
                </a:ext>
              </a:extLst>
            </xdr:cNvPr>
            <xdr:cNvSpPr txBox="1"/>
          </xdr:nvSpPr>
          <xdr:spPr>
            <a:xfrm>
              <a:off x="0" y="20963467"/>
              <a:ext cx="4148666" cy="643466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1"/>
                <a:t> = </a:t>
              </a:r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4A1F60C1-18AF-1744-9284-499C2B48A151}"/>
                </a:ext>
              </a:extLst>
            </xdr:cNvPr>
            <xdr:cNvSpPr txBox="1"/>
          </xdr:nvSpPr>
          <xdr:spPr>
            <a:xfrm>
              <a:off x="0" y="20963467"/>
              <a:ext cx="4148666" cy="643466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1"/>
                <a:t> = 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112</xdr:row>
      <xdr:rowOff>0</xdr:rowOff>
    </xdr:from>
    <xdr:to>
      <xdr:col>4</xdr:col>
      <xdr:colOff>829733</xdr:colOff>
      <xdr:row>115</xdr:row>
      <xdr:rowOff>33866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C7B6F234-70FC-9047-BDFC-D9192198A759}"/>
            </a:ext>
          </a:extLst>
        </xdr:cNvPr>
        <xdr:cNvSpPr txBox="1"/>
      </xdr:nvSpPr>
      <xdr:spPr>
        <a:xfrm>
          <a:off x="0" y="23037800"/>
          <a:ext cx="4148666" cy="64346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0" i="0"/>
            <a:t>Write conclusion here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520699</xdr:colOff>
      <xdr:row>5</xdr:row>
      <xdr:rowOff>8467</xdr:rowOff>
    </xdr:from>
    <xdr:to>
      <xdr:col>8</xdr:col>
      <xdr:colOff>114299</xdr:colOff>
      <xdr:row>16</xdr:row>
      <xdr:rowOff>16933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89E80A-9D7E-9A46-A2B4-4441C2EFA4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177801</xdr:colOff>
      <xdr:row>1</xdr:row>
      <xdr:rowOff>135468</xdr:rowOff>
    </xdr:from>
    <xdr:to>
      <xdr:col>4</xdr:col>
      <xdr:colOff>499534</xdr:colOff>
      <xdr:row>3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CC1EB70-2B86-884D-8B34-53169AE473E1}"/>
            </a:ext>
          </a:extLst>
        </xdr:cNvPr>
        <xdr:cNvSpPr txBox="1"/>
      </xdr:nvSpPr>
      <xdr:spPr>
        <a:xfrm>
          <a:off x="177801" y="338668"/>
          <a:ext cx="3623733" cy="42333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Determine</a:t>
          </a:r>
          <a:r>
            <a:rPr lang="en-US" sz="1100" baseline="0"/>
            <a:t> the time-series forecast model for bicycle sales </a:t>
          </a:r>
          <a:endParaRPr lang="en-US" sz="1100"/>
        </a:p>
      </xdr:txBody>
    </xdr:sp>
    <xdr:clientData/>
  </xdr:twoCellAnchor>
  <xdr:twoCellAnchor>
    <xdr:from>
      <xdr:col>0</xdr:col>
      <xdr:colOff>474134</xdr:colOff>
      <xdr:row>36</xdr:row>
      <xdr:rowOff>127000</xdr:rowOff>
    </xdr:from>
    <xdr:to>
      <xdr:col>4</xdr:col>
      <xdr:colOff>795867</xdr:colOff>
      <xdr:row>38</xdr:row>
      <xdr:rowOff>143932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3D7FAD14-2EB9-6946-8CC8-B4A000FC896D}"/>
                </a:ext>
              </a:extLst>
            </xdr:cNvPr>
            <xdr:cNvSpPr txBox="1"/>
          </xdr:nvSpPr>
          <xdr:spPr>
            <a:xfrm>
              <a:off x="474134" y="7518400"/>
              <a:ext cx="3623733" cy="423332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1"/>
                <a:t> = 20.4 + 1.1t</a:t>
              </a: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3D7FAD14-2EB9-6946-8CC8-B4A000FC896D}"/>
                </a:ext>
              </a:extLst>
            </xdr:cNvPr>
            <xdr:cNvSpPr txBox="1"/>
          </xdr:nvSpPr>
          <xdr:spPr>
            <a:xfrm>
              <a:off x="474134" y="7518400"/>
              <a:ext cx="3623733" cy="423332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1"/>
                <a:t> = 20.4 + 1.1t</a:t>
              </a:r>
            </a:p>
          </xdr:txBody>
        </xdr:sp>
      </mc:Fallback>
    </mc:AlternateContent>
    <xdr:clientData/>
  </xdr:twoCellAnchor>
  <xdr:twoCellAnchor>
    <xdr:from>
      <xdr:col>2</xdr:col>
      <xdr:colOff>524933</xdr:colOff>
      <xdr:row>16</xdr:row>
      <xdr:rowOff>160867</xdr:rowOff>
    </xdr:from>
    <xdr:to>
      <xdr:col>7</xdr:col>
      <xdr:colOff>16933</xdr:colOff>
      <xdr:row>18</xdr:row>
      <xdr:rowOff>177799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1C9E379-5C67-F446-9A53-849AC5BEA234}"/>
            </a:ext>
          </a:extLst>
        </xdr:cNvPr>
        <xdr:cNvSpPr txBox="1"/>
      </xdr:nvSpPr>
      <xdr:spPr>
        <a:xfrm>
          <a:off x="2175933" y="3412067"/>
          <a:ext cx="3619500" cy="42333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What type of time</a:t>
          </a:r>
          <a:r>
            <a:rPr lang="en-US" sz="1100" baseline="0"/>
            <a:t> series is shown? </a:t>
          </a:r>
          <a:endParaRPr lang="en-US" sz="1100"/>
        </a:p>
      </xdr:txBody>
    </xdr:sp>
    <xdr:clientData/>
  </xdr:twoCellAnchor>
  <xdr:twoCellAnchor>
    <xdr:from>
      <xdr:col>2</xdr:col>
      <xdr:colOff>508000</xdr:colOff>
      <xdr:row>19</xdr:row>
      <xdr:rowOff>42333</xdr:rowOff>
    </xdr:from>
    <xdr:to>
      <xdr:col>7</xdr:col>
      <xdr:colOff>0</xdr:colOff>
      <xdr:row>21</xdr:row>
      <xdr:rowOff>42332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36E1B2E-7A45-9B40-85D3-C5F617DD23DB}"/>
            </a:ext>
          </a:extLst>
        </xdr:cNvPr>
        <xdr:cNvSpPr txBox="1"/>
      </xdr:nvSpPr>
      <xdr:spPr>
        <a:xfrm>
          <a:off x="2159000" y="3903133"/>
          <a:ext cx="3619500" cy="41909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Trend</a:t>
          </a:r>
          <a:r>
            <a:rPr lang="en-US" sz="1100" baseline="0"/>
            <a:t> pattern: Note the relatively unvarying upward path</a:t>
          </a:r>
          <a:endParaRPr lang="en-US" sz="1100"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5</xdr:col>
      <xdr:colOff>101599</xdr:colOff>
      <xdr:row>65</xdr:row>
      <xdr:rowOff>33866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F93751C-9126-2B46-9F85-1C4F84EC1143}"/>
            </a:ext>
          </a:extLst>
        </xdr:cNvPr>
        <xdr:cNvSpPr txBox="1"/>
      </xdr:nvSpPr>
      <xdr:spPr>
        <a:xfrm>
          <a:off x="0" y="12700000"/>
          <a:ext cx="4229099" cy="64346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Given the data below, plot</a:t>
          </a:r>
          <a:r>
            <a:rPr lang="en-US" sz="1100" baseline="0"/>
            <a:t> a time-series chart, determine the type of time-series pattern, and develop a time-series model to predict future sales. Once the model is developed, calculate sales for Week 16.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5</xdr:col>
      <xdr:colOff>84665</xdr:colOff>
      <xdr:row>60</xdr:row>
      <xdr:rowOff>33866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BBA5D64-7779-424C-8E8E-52815D332743}"/>
            </a:ext>
          </a:extLst>
        </xdr:cNvPr>
        <xdr:cNvSpPr txBox="1"/>
      </xdr:nvSpPr>
      <xdr:spPr>
        <a:xfrm>
          <a:off x="0" y="11684000"/>
          <a:ext cx="4212165" cy="64346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Steve,</a:t>
          </a:r>
          <a:r>
            <a:rPr lang="en-US" sz="1100" baseline="0"/>
            <a:t> the owner of </a:t>
          </a:r>
          <a:r>
            <a:rPr lang="en-US" sz="1100"/>
            <a:t>Steve's Seafood Shack, is trying to figure out staffing</a:t>
          </a:r>
          <a:r>
            <a:rPr lang="en-US" sz="1100" baseline="0"/>
            <a:t> needs based upon his sales figures, posted below. Steve has asked for a predicted amount of sales in Week 16.</a:t>
          </a:r>
        </a:p>
      </xdr:txBody>
    </xdr:sp>
    <xdr:clientData/>
  </xdr:twoCellAnchor>
  <xdr:twoCellAnchor>
    <xdr:from>
      <xdr:col>3</xdr:col>
      <xdr:colOff>270933</xdr:colOff>
      <xdr:row>66</xdr:row>
      <xdr:rowOff>156634</xdr:rowOff>
    </xdr:from>
    <xdr:to>
      <xdr:col>8</xdr:col>
      <xdr:colOff>694266</xdr:colOff>
      <xdr:row>78</xdr:row>
      <xdr:rowOff>33866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52B2B6E-56C8-7A4E-82D6-03DB45F7E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279400</xdr:colOff>
      <xdr:row>78</xdr:row>
      <xdr:rowOff>110067</xdr:rowOff>
    </xdr:from>
    <xdr:to>
      <xdr:col>8</xdr:col>
      <xdr:colOff>702733</xdr:colOff>
      <xdr:row>81</xdr:row>
      <xdr:rowOff>143933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D56CD89-5B9E-A44D-B648-798F6CAC2456}"/>
            </a:ext>
          </a:extLst>
        </xdr:cNvPr>
        <xdr:cNvSpPr txBox="1"/>
      </xdr:nvSpPr>
      <xdr:spPr>
        <a:xfrm>
          <a:off x="2755900" y="16061267"/>
          <a:ext cx="4550833" cy="64346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Trend pattern</a:t>
          </a:r>
          <a:endParaRPr lang="en-US" sz="1100" baseline="0"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4</xdr:col>
      <xdr:colOff>829733</xdr:colOff>
      <xdr:row>105</xdr:row>
      <xdr:rowOff>33866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665D9C00-B4AF-7B4C-9AB8-26765889D35A}"/>
                </a:ext>
              </a:extLst>
            </xdr:cNvPr>
            <xdr:cNvSpPr txBox="1"/>
          </xdr:nvSpPr>
          <xdr:spPr>
            <a:xfrm>
              <a:off x="0" y="20904200"/>
              <a:ext cx="4131733" cy="643466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1"/>
                <a:t> = 11.6 + 0.44</a:t>
              </a:r>
              <a:r>
                <a:rPr lang="en-US" sz="1400" b="1" baseline="0"/>
                <a:t> </a:t>
              </a:r>
              <a:r>
                <a:rPr lang="en-US" sz="1400" b="1"/>
                <a:t>t</a:t>
              </a:r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665D9C00-B4AF-7B4C-9AB8-26765889D35A}"/>
                </a:ext>
              </a:extLst>
            </xdr:cNvPr>
            <xdr:cNvSpPr txBox="1"/>
          </xdr:nvSpPr>
          <xdr:spPr>
            <a:xfrm>
              <a:off x="0" y="20904200"/>
              <a:ext cx="4131733" cy="643466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1"/>
                <a:t> = 11.6 + 0.44</a:t>
              </a:r>
              <a:r>
                <a:rPr lang="en-US" sz="1400" b="1" baseline="0"/>
                <a:t> </a:t>
              </a:r>
              <a:r>
                <a:rPr lang="en-US" sz="1400" b="1"/>
                <a:t>t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112</xdr:row>
      <xdr:rowOff>0</xdr:rowOff>
    </xdr:from>
    <xdr:to>
      <xdr:col>4</xdr:col>
      <xdr:colOff>829733</xdr:colOff>
      <xdr:row>115</xdr:row>
      <xdr:rowOff>33866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E05B7CC-41F9-5442-B40E-E5492F88BA0A}"/>
            </a:ext>
          </a:extLst>
        </xdr:cNvPr>
        <xdr:cNvSpPr txBox="1"/>
      </xdr:nvSpPr>
      <xdr:spPr>
        <a:xfrm>
          <a:off x="0" y="22974300"/>
          <a:ext cx="4131733" cy="64346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0" i="0"/>
            <a:t>Steve</a:t>
          </a:r>
          <a:r>
            <a:rPr lang="en-US" sz="1400" b="0" i="0" baseline="0"/>
            <a:t> should expect $18,640 in sales in Week 16</a:t>
          </a:r>
          <a:endParaRPr lang="en-US" sz="1400" b="0" i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654050</xdr:colOff>
      <xdr:row>7</xdr:row>
      <xdr:rowOff>127000</xdr:rowOff>
    </xdr:from>
    <xdr:to>
      <xdr:col>15</xdr:col>
      <xdr:colOff>203200</xdr:colOff>
      <xdr:row>21</xdr:row>
      <xdr:rowOff>25400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83856E4-CDD7-8248-9D4A-63296E6688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1</xdr:row>
      <xdr:rowOff>127000</xdr:rowOff>
    </xdr:from>
    <xdr:to>
      <xdr:col>5</xdr:col>
      <xdr:colOff>736600</xdr:colOff>
      <xdr:row>3</xdr:row>
      <xdr:rowOff>143932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89B2E84-8E7A-B54F-9DD1-38E464B0F7DC}"/>
            </a:ext>
          </a:extLst>
        </xdr:cNvPr>
        <xdr:cNvSpPr txBox="1"/>
      </xdr:nvSpPr>
      <xdr:spPr>
        <a:xfrm>
          <a:off x="228600" y="330200"/>
          <a:ext cx="4656667" cy="42333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Determine</a:t>
          </a:r>
          <a:r>
            <a:rPr lang="en-US" sz="1400" baseline="0"/>
            <a:t> the time-series forecast model for umbrella sales </a:t>
          </a:r>
          <a:endParaRPr lang="en-US" sz="1400"/>
        </a:p>
      </xdr:txBody>
    </xdr:sp>
    <xdr:clientData/>
  </xdr:twoCellAnchor>
  <xdr:twoCellAnchor>
    <xdr:from>
      <xdr:col>0</xdr:col>
      <xdr:colOff>457200</xdr:colOff>
      <xdr:row>49</xdr:row>
      <xdr:rowOff>101600</xdr:rowOff>
    </xdr:from>
    <xdr:to>
      <xdr:col>6</xdr:col>
      <xdr:colOff>76200</xdr:colOff>
      <xdr:row>51</xdr:row>
      <xdr:rowOff>127000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2589E8CF-5B74-6A49-96BC-B275745A7058}"/>
                </a:ext>
              </a:extLst>
            </xdr:cNvPr>
            <xdr:cNvSpPr txBox="1"/>
          </xdr:nvSpPr>
          <xdr:spPr>
            <a:xfrm>
              <a:off x="457200" y="10160000"/>
              <a:ext cx="4597400" cy="431800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1"/>
                <a:t> = </a:t>
              </a: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2589E8CF-5B74-6A49-96BC-B275745A7058}"/>
                </a:ext>
              </a:extLst>
            </xdr:cNvPr>
            <xdr:cNvSpPr txBox="1"/>
          </xdr:nvSpPr>
          <xdr:spPr>
            <a:xfrm>
              <a:off x="457200" y="10160000"/>
              <a:ext cx="4597400" cy="431800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1"/>
                <a:t> = </a:t>
              </a:r>
            </a:p>
          </xdr:txBody>
        </xdr:sp>
      </mc:Fallback>
    </mc:AlternateContent>
    <xdr:clientData/>
  </xdr:twoCellAnchor>
  <xdr:twoCellAnchor>
    <xdr:from>
      <xdr:col>0</xdr:col>
      <xdr:colOff>457200</xdr:colOff>
      <xdr:row>52</xdr:row>
      <xdr:rowOff>76200</xdr:rowOff>
    </xdr:from>
    <xdr:to>
      <xdr:col>6</xdr:col>
      <xdr:colOff>76200</xdr:colOff>
      <xdr:row>54</xdr:row>
      <xdr:rowOff>93132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D727FFB-6CD3-F748-A0A7-DA3ACBE64C4F}"/>
            </a:ext>
          </a:extLst>
        </xdr:cNvPr>
        <xdr:cNvSpPr txBox="1"/>
      </xdr:nvSpPr>
      <xdr:spPr>
        <a:xfrm>
          <a:off x="457200" y="10744200"/>
          <a:ext cx="4597400" cy="42333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Question: What is the forecast</a:t>
          </a:r>
          <a:r>
            <a:rPr lang="en-US" sz="1400" baseline="0"/>
            <a:t> sales amount for Year 6 Q4?</a:t>
          </a:r>
          <a:endParaRPr lang="en-US" sz="1400"/>
        </a:p>
      </xdr:txBody>
    </xdr:sp>
    <xdr:clientData/>
  </xdr:twoCellAnchor>
  <xdr:twoCellAnchor>
    <xdr:from>
      <xdr:col>8</xdr:col>
      <xdr:colOff>16933</xdr:colOff>
      <xdr:row>22</xdr:row>
      <xdr:rowOff>0</xdr:rowOff>
    </xdr:from>
    <xdr:to>
      <xdr:col>12</xdr:col>
      <xdr:colOff>338666</xdr:colOff>
      <xdr:row>24</xdr:row>
      <xdr:rowOff>16932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C68F5EC-BEC6-0140-885E-D47AB02052EA}"/>
            </a:ext>
          </a:extLst>
        </xdr:cNvPr>
        <xdr:cNvSpPr txBox="1"/>
      </xdr:nvSpPr>
      <xdr:spPr>
        <a:xfrm>
          <a:off x="6654800" y="4470400"/>
          <a:ext cx="3640666" cy="42333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What type of time</a:t>
          </a:r>
          <a:r>
            <a:rPr lang="en-US" sz="1100" baseline="0"/>
            <a:t> series is shown? </a:t>
          </a:r>
          <a:endParaRPr lang="en-US" sz="1100"/>
        </a:p>
      </xdr:txBody>
    </xdr:sp>
    <xdr:clientData/>
  </xdr:twoCellAnchor>
  <xdr:twoCellAnchor>
    <xdr:from>
      <xdr:col>8</xdr:col>
      <xdr:colOff>0</xdr:colOff>
      <xdr:row>24</xdr:row>
      <xdr:rowOff>84665</xdr:rowOff>
    </xdr:from>
    <xdr:to>
      <xdr:col>12</xdr:col>
      <xdr:colOff>321733</xdr:colOff>
      <xdr:row>26</xdr:row>
      <xdr:rowOff>135466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8C4949A-C3E7-774E-AE17-0335EBDEA6AC}"/>
            </a:ext>
          </a:extLst>
        </xdr:cNvPr>
        <xdr:cNvSpPr txBox="1"/>
      </xdr:nvSpPr>
      <xdr:spPr>
        <a:xfrm>
          <a:off x="6637867" y="4961465"/>
          <a:ext cx="3640666" cy="45720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/>
            <a:t>Seasonal pattern: Note the cyclical nature of the data and the relatively horizontal path</a:t>
          </a:r>
          <a:endParaRPr lang="en-US" sz="1100"/>
        </a:p>
      </xdr:txBody>
    </xdr:sp>
    <xdr:clientData/>
  </xdr:twoCellAnchor>
  <xdr:twoCellAnchor>
    <xdr:from>
      <xdr:col>8</xdr:col>
      <xdr:colOff>93132</xdr:colOff>
      <xdr:row>24</xdr:row>
      <xdr:rowOff>160864</xdr:rowOff>
    </xdr:from>
    <xdr:to>
      <xdr:col>12</xdr:col>
      <xdr:colOff>414865</xdr:colOff>
      <xdr:row>26</xdr:row>
      <xdr:rowOff>177796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BD202F3B-D700-034D-AE42-B11B0DBCCCA4}"/>
            </a:ext>
          </a:extLst>
        </xdr:cNvPr>
        <xdr:cNvSpPr txBox="1"/>
      </xdr:nvSpPr>
      <xdr:spPr>
        <a:xfrm>
          <a:off x="6730999" y="5037664"/>
          <a:ext cx="3640666" cy="42333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Uncover for answer</a:t>
          </a:r>
        </a:p>
      </xdr:txBody>
    </xdr:sp>
    <xdr:clientData/>
  </xdr:twoCellAnchor>
  <xdr:twoCellAnchor>
    <xdr:from>
      <xdr:col>0</xdr:col>
      <xdr:colOff>0</xdr:colOff>
      <xdr:row>58</xdr:row>
      <xdr:rowOff>203199</xdr:rowOff>
    </xdr:from>
    <xdr:to>
      <xdr:col>7</xdr:col>
      <xdr:colOff>8467</xdr:colOff>
      <xdr:row>63</xdr:row>
      <xdr:rowOff>33866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EF87350-9EE9-7549-AB59-70F736E1340F}"/>
            </a:ext>
          </a:extLst>
        </xdr:cNvPr>
        <xdr:cNvSpPr txBox="1"/>
      </xdr:nvSpPr>
      <xdr:spPr>
        <a:xfrm>
          <a:off x="0" y="12090399"/>
          <a:ext cx="5816600" cy="84666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Waldo,</a:t>
          </a:r>
          <a:r>
            <a:rPr lang="en-US" sz="1100" baseline="0"/>
            <a:t> CEO of Waldo's Whimsical Widgets, wonders what sales may may look like in Year 6 of his business. Provide a scatter plot of current sales, identify the type of pattern shown, and develop a forecast model for Year 6. Provide estimated sales for each of the four quarters. </a:t>
          </a:r>
        </a:p>
      </xdr:txBody>
    </xdr:sp>
    <xdr:clientData/>
  </xdr:twoCellAnchor>
  <xdr:twoCellAnchor>
    <xdr:from>
      <xdr:col>8</xdr:col>
      <xdr:colOff>694267</xdr:colOff>
      <xdr:row>87</xdr:row>
      <xdr:rowOff>118533</xdr:rowOff>
    </xdr:from>
    <xdr:to>
      <xdr:col>13</xdr:col>
      <xdr:colOff>186267</xdr:colOff>
      <xdr:row>89</xdr:row>
      <xdr:rowOff>135465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BF1F7076-A947-D848-8189-1899FC28CB34}"/>
            </a:ext>
          </a:extLst>
        </xdr:cNvPr>
        <xdr:cNvSpPr txBox="1"/>
      </xdr:nvSpPr>
      <xdr:spPr>
        <a:xfrm>
          <a:off x="7332134" y="17898533"/>
          <a:ext cx="3640666" cy="42333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__________ pattern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5</xdr:col>
      <xdr:colOff>448733</xdr:colOff>
      <xdr:row>113</xdr:row>
      <xdr:rowOff>25400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C4BE5B10-8D92-2C46-B662-F1277AEC21DD}"/>
                </a:ext>
              </a:extLst>
            </xdr:cNvPr>
            <xdr:cNvSpPr txBox="1"/>
          </xdr:nvSpPr>
          <xdr:spPr>
            <a:xfrm>
              <a:off x="0" y="22758400"/>
              <a:ext cx="4597400" cy="431800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1"/>
                <a:t> = </a:t>
              </a:r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C4BE5B10-8D92-2C46-B662-F1277AEC21DD}"/>
                </a:ext>
              </a:extLst>
            </xdr:cNvPr>
            <xdr:cNvSpPr txBox="1"/>
          </xdr:nvSpPr>
          <xdr:spPr>
            <a:xfrm>
              <a:off x="0" y="22758400"/>
              <a:ext cx="4597400" cy="431800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1"/>
                <a:t> = 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654050</xdr:colOff>
      <xdr:row>7</xdr:row>
      <xdr:rowOff>127000</xdr:rowOff>
    </xdr:from>
    <xdr:to>
      <xdr:col>15</xdr:col>
      <xdr:colOff>203200</xdr:colOff>
      <xdr:row>21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0BEF25-44EE-5D43-AEBC-FEE93DB376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1</xdr:row>
      <xdr:rowOff>127000</xdr:rowOff>
    </xdr:from>
    <xdr:to>
      <xdr:col>5</xdr:col>
      <xdr:colOff>736600</xdr:colOff>
      <xdr:row>3</xdr:row>
      <xdr:rowOff>143932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459EFF0-FD60-2C4B-9DDB-E999F7A954B7}"/>
            </a:ext>
          </a:extLst>
        </xdr:cNvPr>
        <xdr:cNvSpPr txBox="1"/>
      </xdr:nvSpPr>
      <xdr:spPr>
        <a:xfrm>
          <a:off x="228600" y="330200"/>
          <a:ext cx="4635500" cy="42333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Determine</a:t>
          </a:r>
          <a:r>
            <a:rPr lang="en-US" sz="1400" baseline="0"/>
            <a:t> the time-series forecast model for umbrella sales </a:t>
          </a:r>
          <a:endParaRPr lang="en-US" sz="1400"/>
        </a:p>
      </xdr:txBody>
    </xdr:sp>
    <xdr:clientData/>
  </xdr:twoCellAnchor>
  <xdr:twoCellAnchor>
    <xdr:from>
      <xdr:col>0</xdr:col>
      <xdr:colOff>457200</xdr:colOff>
      <xdr:row>49</xdr:row>
      <xdr:rowOff>101600</xdr:rowOff>
    </xdr:from>
    <xdr:to>
      <xdr:col>6</xdr:col>
      <xdr:colOff>76200</xdr:colOff>
      <xdr:row>51</xdr:row>
      <xdr:rowOff>127000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6ACF0E3C-8CC3-BF4D-AB29-69EEBFBAF5CD}"/>
                </a:ext>
              </a:extLst>
            </xdr:cNvPr>
            <xdr:cNvSpPr txBox="1"/>
          </xdr:nvSpPr>
          <xdr:spPr>
            <a:xfrm>
              <a:off x="457200" y="10134600"/>
              <a:ext cx="4572000" cy="431800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1"/>
                <a:t> = 95 + 29 Q1</a:t>
              </a:r>
              <a:r>
                <a:rPr lang="en-US" sz="1400" b="1" baseline="0"/>
                <a:t> + 57 Q2 + 26 Q3</a:t>
              </a:r>
              <a:endParaRPr lang="en-US" sz="1400" b="1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6ACF0E3C-8CC3-BF4D-AB29-69EEBFBAF5CD}"/>
                </a:ext>
              </a:extLst>
            </xdr:cNvPr>
            <xdr:cNvSpPr txBox="1"/>
          </xdr:nvSpPr>
          <xdr:spPr>
            <a:xfrm>
              <a:off x="457200" y="10134600"/>
              <a:ext cx="4572000" cy="431800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1"/>
                <a:t> = 95 + 29 Q1</a:t>
              </a:r>
              <a:r>
                <a:rPr lang="en-US" sz="1400" b="1" baseline="0"/>
                <a:t> + 57 Q2 + 26 Q3</a:t>
              </a:r>
              <a:endParaRPr lang="en-US" sz="1400" b="1"/>
            </a:p>
          </xdr:txBody>
        </xdr:sp>
      </mc:Fallback>
    </mc:AlternateContent>
    <xdr:clientData/>
  </xdr:twoCellAnchor>
  <xdr:twoCellAnchor>
    <xdr:from>
      <xdr:col>0</xdr:col>
      <xdr:colOff>457200</xdr:colOff>
      <xdr:row>52</xdr:row>
      <xdr:rowOff>76200</xdr:rowOff>
    </xdr:from>
    <xdr:to>
      <xdr:col>6</xdr:col>
      <xdr:colOff>76200</xdr:colOff>
      <xdr:row>54</xdr:row>
      <xdr:rowOff>50800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7A6179A-2266-3643-A91F-AEA1052DF2B0}"/>
            </a:ext>
          </a:extLst>
        </xdr:cNvPr>
        <xdr:cNvSpPr txBox="1"/>
      </xdr:nvSpPr>
      <xdr:spPr>
        <a:xfrm>
          <a:off x="457200" y="10744200"/>
          <a:ext cx="4597400" cy="381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Question: What is the forecast</a:t>
          </a:r>
          <a:r>
            <a:rPr lang="en-US" sz="1400" baseline="0"/>
            <a:t> sales amount for Year 6 Q4?</a:t>
          </a:r>
          <a:endParaRPr lang="en-US" sz="1400"/>
        </a:p>
      </xdr:txBody>
    </xdr:sp>
    <xdr:clientData/>
  </xdr:twoCellAnchor>
  <xdr:twoCellAnchor>
    <xdr:from>
      <xdr:col>8</xdr:col>
      <xdr:colOff>16933</xdr:colOff>
      <xdr:row>22</xdr:row>
      <xdr:rowOff>0</xdr:rowOff>
    </xdr:from>
    <xdr:to>
      <xdr:col>12</xdr:col>
      <xdr:colOff>338666</xdr:colOff>
      <xdr:row>24</xdr:row>
      <xdr:rowOff>16932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28C8A75-273F-C94E-BFC1-38D022CD9089}"/>
            </a:ext>
          </a:extLst>
        </xdr:cNvPr>
        <xdr:cNvSpPr txBox="1"/>
      </xdr:nvSpPr>
      <xdr:spPr>
        <a:xfrm>
          <a:off x="6620933" y="4470400"/>
          <a:ext cx="3623733" cy="42333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What type of time</a:t>
          </a:r>
          <a:r>
            <a:rPr lang="en-US" sz="1100" baseline="0"/>
            <a:t> series is shown? </a:t>
          </a:r>
          <a:endParaRPr lang="en-US" sz="1100"/>
        </a:p>
      </xdr:txBody>
    </xdr:sp>
    <xdr:clientData/>
  </xdr:twoCellAnchor>
  <xdr:twoCellAnchor>
    <xdr:from>
      <xdr:col>8</xdr:col>
      <xdr:colOff>0</xdr:colOff>
      <xdr:row>24</xdr:row>
      <xdr:rowOff>84665</xdr:rowOff>
    </xdr:from>
    <xdr:to>
      <xdr:col>12</xdr:col>
      <xdr:colOff>321733</xdr:colOff>
      <xdr:row>26</xdr:row>
      <xdr:rowOff>135466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7558299-A20A-8445-8A89-4A584A324238}"/>
            </a:ext>
          </a:extLst>
        </xdr:cNvPr>
        <xdr:cNvSpPr txBox="1"/>
      </xdr:nvSpPr>
      <xdr:spPr>
        <a:xfrm>
          <a:off x="6604000" y="4961465"/>
          <a:ext cx="3623733" cy="45720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/>
            <a:t>Seasonal pattern: Note the cyclical nature of the data and the relatively horizontal path</a:t>
          </a:r>
          <a:endParaRPr lang="en-US" sz="1100"/>
        </a:p>
      </xdr:txBody>
    </xdr:sp>
    <xdr:clientData/>
  </xdr:twoCellAnchor>
  <xdr:twoCellAnchor>
    <xdr:from>
      <xdr:col>0</xdr:col>
      <xdr:colOff>0</xdr:colOff>
      <xdr:row>58</xdr:row>
      <xdr:rowOff>203199</xdr:rowOff>
    </xdr:from>
    <xdr:to>
      <xdr:col>7</xdr:col>
      <xdr:colOff>8467</xdr:colOff>
      <xdr:row>63</xdr:row>
      <xdr:rowOff>33866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2FF90DA-4CE4-6A43-B893-D77BAFA56246}"/>
            </a:ext>
          </a:extLst>
        </xdr:cNvPr>
        <xdr:cNvSpPr txBox="1"/>
      </xdr:nvSpPr>
      <xdr:spPr>
        <a:xfrm>
          <a:off x="0" y="12064999"/>
          <a:ext cx="5786967" cy="84666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Waldo,</a:t>
          </a:r>
          <a:r>
            <a:rPr lang="en-US" sz="1100" baseline="0"/>
            <a:t> CEO of Waldo's Whimsical Widgets, wonders what sales may may look like in Year 6 of his business. Provide a scatter plot of current sales, identify the type of pattern shown, and develop a forecast model for Year 6. Provide estimated sales for each of the four quarters. </a:t>
          </a:r>
        </a:p>
      </xdr:txBody>
    </xdr:sp>
    <xdr:clientData/>
  </xdr:twoCellAnchor>
  <xdr:twoCellAnchor>
    <xdr:from>
      <xdr:col>7</xdr:col>
      <xdr:colOff>355601</xdr:colOff>
      <xdr:row>66</xdr:row>
      <xdr:rowOff>4232</xdr:rowOff>
    </xdr:from>
    <xdr:to>
      <xdr:col>14</xdr:col>
      <xdr:colOff>812799</xdr:colOff>
      <xdr:row>87</xdr:row>
      <xdr:rowOff>25399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D65C109-0B6A-C44F-AA44-5D82CC67A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694267</xdr:colOff>
      <xdr:row>87</xdr:row>
      <xdr:rowOff>118533</xdr:rowOff>
    </xdr:from>
    <xdr:to>
      <xdr:col>13</xdr:col>
      <xdr:colOff>186267</xdr:colOff>
      <xdr:row>89</xdr:row>
      <xdr:rowOff>135465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39F0173-7D54-D148-9A4F-9AD6C0FD3F3F}"/>
            </a:ext>
          </a:extLst>
        </xdr:cNvPr>
        <xdr:cNvSpPr txBox="1"/>
      </xdr:nvSpPr>
      <xdr:spPr>
        <a:xfrm>
          <a:off x="7298267" y="17873133"/>
          <a:ext cx="3619500" cy="42333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Seasonal pattern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5</xdr:col>
      <xdr:colOff>448733</xdr:colOff>
      <xdr:row>113</xdr:row>
      <xdr:rowOff>25400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AE664BA5-227D-8C4F-A57E-C489E99DD9E5}"/>
                </a:ext>
              </a:extLst>
            </xdr:cNvPr>
            <xdr:cNvSpPr txBox="1"/>
          </xdr:nvSpPr>
          <xdr:spPr>
            <a:xfrm>
              <a:off x="0" y="22707600"/>
              <a:ext cx="4576233" cy="431800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1" i="1">
                          <a:latin typeface="Cambria Math" panose="02040503050406030204" pitchFamily="18" charset="0"/>
                        </a:rPr>
                        <m:t>𝒀</m:t>
                      </m:r>
                    </m:e>
                  </m:acc>
                </m:oMath>
              </a14:m>
              <a:r>
                <a:rPr lang="en-US" sz="1400" b="1"/>
                <a:t> = 182.4 -</a:t>
              </a:r>
              <a:r>
                <a:rPr lang="en-US" sz="1400" b="1" baseline="0"/>
                <a:t> 33.6</a:t>
              </a:r>
              <a:r>
                <a:rPr lang="en-US" sz="1400" b="1"/>
                <a:t> Q1</a:t>
              </a:r>
              <a:r>
                <a:rPr lang="en-US" sz="1400" b="1" baseline="0"/>
                <a:t> - 68.4 Q2 - 37.2 Q3</a:t>
              </a:r>
              <a:endParaRPr lang="en-US" sz="1400" b="1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AE664BA5-227D-8C4F-A57E-C489E99DD9E5}"/>
                </a:ext>
              </a:extLst>
            </xdr:cNvPr>
            <xdr:cNvSpPr txBox="1"/>
          </xdr:nvSpPr>
          <xdr:spPr>
            <a:xfrm>
              <a:off x="0" y="22707600"/>
              <a:ext cx="4576233" cy="431800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400" b="1" i="0">
                  <a:latin typeface="Cambria Math" panose="02040503050406030204" pitchFamily="18" charset="0"/>
                </a:rPr>
                <a:t>𝒀 ̂</a:t>
              </a:r>
              <a:r>
                <a:rPr lang="en-US" sz="1400" b="1"/>
                <a:t> = 182.4 -</a:t>
              </a:r>
              <a:r>
                <a:rPr lang="en-US" sz="1400" b="1" baseline="0"/>
                <a:t> 33.6</a:t>
              </a:r>
              <a:r>
                <a:rPr lang="en-US" sz="1400" b="1"/>
                <a:t> Q1</a:t>
              </a:r>
              <a:r>
                <a:rPr lang="en-US" sz="1400" b="1" baseline="0"/>
                <a:t> - 68.4 Q2 - 37.2 Q3</a:t>
              </a:r>
              <a:endParaRPr lang="en-US" sz="1400" b="1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984B-F6BB-3B41-A91F-975877954969}">
  <dimension ref="A1:G69"/>
  <sheetViews>
    <sheetView tabSelected="1" zoomScale="150" zoomScaleNormal="150" workbookViewId="0">
      <pane ySplit="13" topLeftCell="A14" activePane="bottomLeft" state="frozen"/>
      <selection pane="bottomLeft" activeCell="J34" sqref="J34"/>
    </sheetView>
  </sheetViews>
  <sheetFormatPr baseColWidth="10" defaultRowHeight="16" x14ac:dyDescent="0.2"/>
  <cols>
    <col min="6" max="6" width="11.1640625" customWidth="1"/>
  </cols>
  <sheetData>
    <row r="1" spans="1:7" ht="19" x14ac:dyDescent="0.25">
      <c r="A1" s="43" t="s">
        <v>87</v>
      </c>
    </row>
    <row r="3" spans="1:7" ht="18" x14ac:dyDescent="0.25">
      <c r="A3" s="39" t="s">
        <v>43</v>
      </c>
      <c r="B3" s="39" t="s">
        <v>85</v>
      </c>
      <c r="C3" s="39" t="s">
        <v>86</v>
      </c>
      <c r="D3" s="41" t="s">
        <v>101</v>
      </c>
      <c r="E3" s="45" t="s">
        <v>95</v>
      </c>
      <c r="F3" s="45" t="s">
        <v>97</v>
      </c>
      <c r="G3" s="45" t="s">
        <v>103</v>
      </c>
    </row>
    <row r="4" spans="1:7" x14ac:dyDescent="0.2">
      <c r="A4" s="40">
        <v>1</v>
      </c>
      <c r="B4" s="40">
        <v>110</v>
      </c>
      <c r="C4" s="31" t="s">
        <v>107</v>
      </c>
    </row>
    <row r="5" spans="1:7" x14ac:dyDescent="0.2">
      <c r="A5" s="40">
        <v>2</v>
      </c>
      <c r="B5" s="40">
        <v>115</v>
      </c>
      <c r="C5" s="31" t="s">
        <v>107</v>
      </c>
    </row>
    <row r="6" spans="1:7" x14ac:dyDescent="0.2">
      <c r="A6" s="40">
        <v>3</v>
      </c>
      <c r="B6" s="40">
        <v>125</v>
      </c>
      <c r="C6" s="31" t="s">
        <v>107</v>
      </c>
      <c r="D6" s="14"/>
      <c r="E6" s="14"/>
      <c r="F6" s="14"/>
      <c r="G6" s="44"/>
    </row>
    <row r="7" spans="1:7" x14ac:dyDescent="0.2">
      <c r="A7" s="40">
        <v>4</v>
      </c>
      <c r="B7" s="40">
        <v>120</v>
      </c>
      <c r="C7" s="14">
        <f t="shared" ref="C7:C13" si="0">AVERAGE(B4:B6)</f>
        <v>116.66666666666667</v>
      </c>
      <c r="D7" s="14">
        <f>B7-C7</f>
        <v>3.3333333333333286</v>
      </c>
      <c r="E7" s="14">
        <f t="shared" ref="E7:E13" si="1">ABS(D7)</f>
        <v>3.3333333333333286</v>
      </c>
      <c r="F7" s="14">
        <f t="shared" ref="F7:F13" si="2">D7^2</f>
        <v>11.111111111111079</v>
      </c>
      <c r="G7" s="44">
        <f>ABS(D7/B7)</f>
        <v>2.7777777777777738E-2</v>
      </c>
    </row>
    <row r="8" spans="1:7" x14ac:dyDescent="0.2">
      <c r="A8" s="40">
        <v>5</v>
      </c>
      <c r="B8" s="40">
        <v>125</v>
      </c>
      <c r="C8" s="14">
        <f t="shared" si="0"/>
        <v>120</v>
      </c>
      <c r="D8" s="14">
        <f t="shared" ref="D8:D13" si="3">B8-C8</f>
        <v>5</v>
      </c>
      <c r="E8" s="14">
        <f t="shared" si="1"/>
        <v>5</v>
      </c>
      <c r="F8" s="14">
        <f t="shared" si="2"/>
        <v>25</v>
      </c>
      <c r="G8" s="44">
        <f t="shared" ref="G8:G13" si="4">ABS(D8/B8)</f>
        <v>0.04</v>
      </c>
    </row>
    <row r="9" spans="1:7" x14ac:dyDescent="0.2">
      <c r="A9" s="40">
        <v>6</v>
      </c>
      <c r="B9" s="40">
        <v>120</v>
      </c>
      <c r="C9" s="14">
        <f t="shared" si="0"/>
        <v>123.33333333333333</v>
      </c>
      <c r="D9" s="14">
        <f t="shared" si="3"/>
        <v>-3.3333333333333286</v>
      </c>
      <c r="E9" s="14">
        <f t="shared" si="1"/>
        <v>3.3333333333333286</v>
      </c>
      <c r="F9" s="14">
        <f t="shared" si="2"/>
        <v>11.111111111111079</v>
      </c>
      <c r="G9" s="44">
        <f t="shared" si="4"/>
        <v>2.7777777777777738E-2</v>
      </c>
    </row>
    <row r="10" spans="1:7" x14ac:dyDescent="0.2">
      <c r="A10" s="40">
        <v>7</v>
      </c>
      <c r="B10" s="40">
        <v>130</v>
      </c>
      <c r="C10" s="14">
        <f t="shared" si="0"/>
        <v>121.66666666666667</v>
      </c>
      <c r="D10" s="14">
        <f t="shared" si="3"/>
        <v>8.3333333333333286</v>
      </c>
      <c r="E10" s="14">
        <f t="shared" si="1"/>
        <v>8.3333333333333286</v>
      </c>
      <c r="F10" s="14">
        <f t="shared" si="2"/>
        <v>69.444444444444372</v>
      </c>
      <c r="G10" s="44">
        <f t="shared" si="4"/>
        <v>6.4102564102564069E-2</v>
      </c>
    </row>
    <row r="11" spans="1:7" x14ac:dyDescent="0.2">
      <c r="A11" s="40">
        <v>8</v>
      </c>
      <c r="B11" s="40">
        <v>115</v>
      </c>
      <c r="C11" s="14">
        <f t="shared" si="0"/>
        <v>125</v>
      </c>
      <c r="D11" s="14">
        <f t="shared" si="3"/>
        <v>-10</v>
      </c>
      <c r="E11" s="14">
        <f t="shared" si="1"/>
        <v>10</v>
      </c>
      <c r="F11" s="14">
        <f t="shared" si="2"/>
        <v>100</v>
      </c>
      <c r="G11" s="44">
        <f t="shared" si="4"/>
        <v>8.6956521739130432E-2</v>
      </c>
    </row>
    <row r="12" spans="1:7" x14ac:dyDescent="0.2">
      <c r="A12" s="40">
        <v>9</v>
      </c>
      <c r="B12" s="40">
        <v>110</v>
      </c>
      <c r="C12" s="14">
        <f t="shared" si="0"/>
        <v>121.66666666666667</v>
      </c>
      <c r="D12" s="14">
        <f t="shared" si="3"/>
        <v>-11.666666666666671</v>
      </c>
      <c r="E12" s="14">
        <f t="shared" si="1"/>
        <v>11.666666666666671</v>
      </c>
      <c r="F12" s="14">
        <f t="shared" si="2"/>
        <v>136.11111111111123</v>
      </c>
      <c r="G12" s="44">
        <f t="shared" si="4"/>
        <v>0.10606060606060611</v>
      </c>
    </row>
    <row r="13" spans="1:7" x14ac:dyDescent="0.2">
      <c r="A13" s="42">
        <v>10</v>
      </c>
      <c r="B13" s="42">
        <v>130</v>
      </c>
      <c r="C13" s="14">
        <f t="shared" si="0"/>
        <v>118.33333333333333</v>
      </c>
      <c r="D13" s="14">
        <f t="shared" si="3"/>
        <v>11.666666666666671</v>
      </c>
      <c r="E13" s="14">
        <f t="shared" si="1"/>
        <v>11.666666666666671</v>
      </c>
      <c r="F13" s="14">
        <f t="shared" si="2"/>
        <v>136.11111111111123</v>
      </c>
      <c r="G13" s="44">
        <f t="shared" si="4"/>
        <v>8.9743589743589786E-2</v>
      </c>
    </row>
    <row r="16" spans="1:7" x14ac:dyDescent="0.2">
      <c r="A16" s="51" t="s">
        <v>88</v>
      </c>
      <c r="B16" s="51"/>
      <c r="C16" s="51"/>
      <c r="D16" s="51"/>
      <c r="E16" s="51"/>
      <c r="F16" s="51"/>
      <c r="G16" s="51"/>
    </row>
    <row r="23" spans="1:7" x14ac:dyDescent="0.2">
      <c r="B23" s="24" t="s">
        <v>89</v>
      </c>
      <c r="C23" s="14">
        <f>SUM(D6:D13)</f>
        <v>3.3333333333333286</v>
      </c>
    </row>
    <row r="24" spans="1:7" x14ac:dyDescent="0.2">
      <c r="B24" s="24" t="s">
        <v>90</v>
      </c>
      <c r="C24">
        <f>COUNT(A4:A13)</f>
        <v>10</v>
      </c>
    </row>
    <row r="25" spans="1:7" x14ac:dyDescent="0.2">
      <c r="B25" s="24" t="s">
        <v>91</v>
      </c>
      <c r="C25">
        <v>3</v>
      </c>
    </row>
    <row r="26" spans="1:7" x14ac:dyDescent="0.2">
      <c r="B26" s="24"/>
    </row>
    <row r="27" spans="1:7" x14ac:dyDescent="0.2">
      <c r="B27" s="47" t="s">
        <v>92</v>
      </c>
      <c r="C27" s="46">
        <f>C23/(C24-C25)</f>
        <v>0.4761904761904755</v>
      </c>
    </row>
    <row r="30" spans="1:7" x14ac:dyDescent="0.2">
      <c r="A30" s="51" t="s">
        <v>93</v>
      </c>
      <c r="B30" s="51"/>
      <c r="C30" s="51"/>
      <c r="D30" s="51"/>
      <c r="E30" s="51"/>
      <c r="F30" s="51"/>
      <c r="G30" s="51"/>
    </row>
    <row r="36" spans="1:7" x14ac:dyDescent="0.2">
      <c r="B36" s="24" t="s">
        <v>94</v>
      </c>
      <c r="C36" s="14">
        <f>SUM(E6:E13)</f>
        <v>53.333333333333329</v>
      </c>
    </row>
    <row r="37" spans="1:7" x14ac:dyDescent="0.2">
      <c r="B37" s="24" t="s">
        <v>90</v>
      </c>
      <c r="C37">
        <v>10</v>
      </c>
    </row>
    <row r="38" spans="1:7" x14ac:dyDescent="0.2">
      <c r="B38" s="24" t="s">
        <v>91</v>
      </c>
      <c r="C38">
        <f>C25</f>
        <v>3</v>
      </c>
    </row>
    <row r="40" spans="1:7" x14ac:dyDescent="0.2">
      <c r="B40" s="47" t="s">
        <v>96</v>
      </c>
      <c r="C40" s="46">
        <f>C36/(C37-C38)</f>
        <v>7.6190476190476186</v>
      </c>
    </row>
    <row r="43" spans="1:7" x14ac:dyDescent="0.2">
      <c r="A43" s="51" t="s">
        <v>98</v>
      </c>
      <c r="B43" s="51"/>
      <c r="C43" s="51"/>
      <c r="D43" s="51"/>
      <c r="E43" s="51"/>
      <c r="F43" s="51"/>
      <c r="G43" s="51"/>
    </row>
    <row r="50" spans="1:7" x14ac:dyDescent="0.2">
      <c r="B50" s="24" t="s">
        <v>99</v>
      </c>
      <c r="C50" s="14">
        <f>SUM(F6:F13)</f>
        <v>488.88888888888891</v>
      </c>
    </row>
    <row r="51" spans="1:7" x14ac:dyDescent="0.2">
      <c r="B51" s="24" t="s">
        <v>90</v>
      </c>
      <c r="C51">
        <f>C37</f>
        <v>10</v>
      </c>
    </row>
    <row r="52" spans="1:7" x14ac:dyDescent="0.2">
      <c r="B52" s="24" t="s">
        <v>91</v>
      </c>
      <c r="C52">
        <f>C38</f>
        <v>3</v>
      </c>
    </row>
    <row r="54" spans="1:7" x14ac:dyDescent="0.2">
      <c r="B54" s="47" t="s">
        <v>100</v>
      </c>
      <c r="C54" s="36">
        <f>C50/(C51-C52)</f>
        <v>69.841269841269849</v>
      </c>
    </row>
    <row r="57" spans="1:7" x14ac:dyDescent="0.2">
      <c r="A57" s="51" t="s">
        <v>102</v>
      </c>
      <c r="B57" s="51"/>
      <c r="C57" s="51"/>
      <c r="D57" s="51"/>
      <c r="E57" s="51"/>
      <c r="F57" s="51"/>
      <c r="G57" s="51"/>
    </row>
    <row r="65" spans="2:4" x14ac:dyDescent="0.2">
      <c r="B65" s="24" t="s">
        <v>104</v>
      </c>
      <c r="C65" s="44">
        <f>SUM(G6:G13)</f>
        <v>0.44241883720144581</v>
      </c>
    </row>
    <row r="66" spans="2:4" x14ac:dyDescent="0.2">
      <c r="B66" s="24" t="s">
        <v>90</v>
      </c>
      <c r="C66">
        <v>10</v>
      </c>
    </row>
    <row r="67" spans="2:4" x14ac:dyDescent="0.2">
      <c r="B67" s="24" t="s">
        <v>91</v>
      </c>
      <c r="C67">
        <f>C25</f>
        <v>3</v>
      </c>
    </row>
    <row r="68" spans="2:4" x14ac:dyDescent="0.2">
      <c r="B68" s="24"/>
    </row>
    <row r="69" spans="2:4" x14ac:dyDescent="0.2">
      <c r="B69" s="47" t="s">
        <v>105</v>
      </c>
      <c r="C69" s="46">
        <f>C65*100/(C66-C67)</f>
        <v>6.3202691028777966</v>
      </c>
      <c r="D69" t="s">
        <v>106</v>
      </c>
    </row>
  </sheetData>
  <mergeCells count="4">
    <mergeCell ref="A16:G16"/>
    <mergeCell ref="A30:G30"/>
    <mergeCell ref="A43:G43"/>
    <mergeCell ref="A57:G5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9E894-CD29-9142-B161-1FC0A886E6EB}">
  <dimension ref="A1:J131"/>
  <sheetViews>
    <sheetView topLeftCell="A59" zoomScale="200" zoomScaleNormal="200" workbookViewId="0">
      <selection activeCell="F61" sqref="F61"/>
    </sheetView>
  </sheetViews>
  <sheetFormatPr baseColWidth="10" defaultRowHeight="16" x14ac:dyDescent="0.2"/>
  <sheetData>
    <row r="1" spans="1:8" x14ac:dyDescent="0.2">
      <c r="A1" t="s">
        <v>38</v>
      </c>
    </row>
    <row r="7" spans="1:8" x14ac:dyDescent="0.2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0</v>
      </c>
      <c r="H7" s="7" t="s">
        <v>39</v>
      </c>
    </row>
    <row r="8" spans="1:8" x14ac:dyDescent="0.2">
      <c r="A8">
        <v>1</v>
      </c>
      <c r="B8">
        <v>1</v>
      </c>
      <c r="C8">
        <v>1</v>
      </c>
      <c r="D8">
        <v>1</v>
      </c>
      <c r="E8">
        <v>0</v>
      </c>
      <c r="F8">
        <v>0</v>
      </c>
      <c r="G8">
        <v>1</v>
      </c>
      <c r="H8">
        <v>4.8</v>
      </c>
    </row>
    <row r="9" spans="1:8" x14ac:dyDescent="0.2">
      <c r="A9">
        <v>2</v>
      </c>
      <c r="C9">
        <v>2</v>
      </c>
      <c r="D9">
        <v>0</v>
      </c>
      <c r="E9">
        <v>1</v>
      </c>
      <c r="F9">
        <v>0</v>
      </c>
      <c r="G9">
        <v>2</v>
      </c>
      <c r="H9">
        <v>4.0999999999999996</v>
      </c>
    </row>
    <row r="10" spans="1:8" x14ac:dyDescent="0.2">
      <c r="A10">
        <v>3</v>
      </c>
      <c r="C10">
        <v>3</v>
      </c>
      <c r="D10">
        <v>0</v>
      </c>
      <c r="E10">
        <v>0</v>
      </c>
      <c r="F10">
        <v>1</v>
      </c>
      <c r="G10">
        <v>3</v>
      </c>
      <c r="H10">
        <v>6</v>
      </c>
    </row>
    <row r="11" spans="1:8" x14ac:dyDescent="0.2">
      <c r="A11">
        <v>4</v>
      </c>
      <c r="C11">
        <v>4</v>
      </c>
      <c r="D11">
        <v>0</v>
      </c>
      <c r="E11">
        <v>0</v>
      </c>
      <c r="F11">
        <v>0</v>
      </c>
      <c r="G11">
        <v>4</v>
      </c>
      <c r="H11">
        <v>6.5</v>
      </c>
    </row>
    <row r="12" spans="1:8" x14ac:dyDescent="0.2">
      <c r="A12">
        <v>5</v>
      </c>
      <c r="B12">
        <v>2</v>
      </c>
      <c r="C12">
        <v>1</v>
      </c>
      <c r="D12">
        <v>1</v>
      </c>
      <c r="E12">
        <v>0</v>
      </c>
      <c r="F12">
        <v>0</v>
      </c>
      <c r="G12">
        <v>5</v>
      </c>
      <c r="H12">
        <v>5.8</v>
      </c>
    </row>
    <row r="13" spans="1:8" x14ac:dyDescent="0.2">
      <c r="A13">
        <v>6</v>
      </c>
      <c r="C13">
        <v>2</v>
      </c>
      <c r="D13">
        <v>0</v>
      </c>
      <c r="E13">
        <v>1</v>
      </c>
      <c r="F13">
        <v>0</v>
      </c>
      <c r="G13">
        <v>6</v>
      </c>
      <c r="H13">
        <v>5.2</v>
      </c>
    </row>
    <row r="14" spans="1:8" x14ac:dyDescent="0.2">
      <c r="A14">
        <v>7</v>
      </c>
      <c r="C14">
        <v>3</v>
      </c>
      <c r="D14">
        <v>0</v>
      </c>
      <c r="E14">
        <v>0</v>
      </c>
      <c r="F14">
        <v>1</v>
      </c>
      <c r="G14">
        <v>7</v>
      </c>
      <c r="H14">
        <v>6.8</v>
      </c>
    </row>
    <row r="15" spans="1:8" x14ac:dyDescent="0.2">
      <c r="A15">
        <v>8</v>
      </c>
      <c r="C15">
        <v>4</v>
      </c>
      <c r="D15">
        <v>0</v>
      </c>
      <c r="E15">
        <v>0</v>
      </c>
      <c r="F15">
        <v>0</v>
      </c>
      <c r="G15">
        <v>8</v>
      </c>
      <c r="H15">
        <v>7.4</v>
      </c>
    </row>
    <row r="16" spans="1:8" x14ac:dyDescent="0.2">
      <c r="A16">
        <v>9</v>
      </c>
      <c r="B16">
        <v>3</v>
      </c>
      <c r="C16">
        <v>1</v>
      </c>
      <c r="D16">
        <v>1</v>
      </c>
      <c r="E16">
        <v>0</v>
      </c>
      <c r="F16">
        <v>0</v>
      </c>
      <c r="G16">
        <v>9</v>
      </c>
      <c r="H16">
        <v>6</v>
      </c>
    </row>
    <row r="17" spans="1:9" x14ac:dyDescent="0.2">
      <c r="A17">
        <v>10</v>
      </c>
      <c r="C17">
        <v>2</v>
      </c>
      <c r="D17">
        <v>0</v>
      </c>
      <c r="E17">
        <v>1</v>
      </c>
      <c r="F17">
        <v>0</v>
      </c>
      <c r="G17">
        <v>10</v>
      </c>
      <c r="H17">
        <v>5.6</v>
      </c>
    </row>
    <row r="18" spans="1:9" x14ac:dyDescent="0.2">
      <c r="A18">
        <v>11</v>
      </c>
      <c r="C18">
        <v>3</v>
      </c>
      <c r="D18">
        <v>0</v>
      </c>
      <c r="E18">
        <v>0</v>
      </c>
      <c r="F18">
        <v>1</v>
      </c>
      <c r="G18">
        <v>11</v>
      </c>
      <c r="H18">
        <v>7.5</v>
      </c>
    </row>
    <row r="19" spans="1:9" x14ac:dyDescent="0.2">
      <c r="A19">
        <v>12</v>
      </c>
      <c r="C19">
        <v>4</v>
      </c>
      <c r="D19">
        <v>0</v>
      </c>
      <c r="E19">
        <v>0</v>
      </c>
      <c r="F19">
        <v>0</v>
      </c>
      <c r="G19">
        <v>12</v>
      </c>
      <c r="H19">
        <v>7.8</v>
      </c>
    </row>
    <row r="20" spans="1:9" x14ac:dyDescent="0.2">
      <c r="A20">
        <v>13</v>
      </c>
      <c r="B20">
        <v>4</v>
      </c>
      <c r="C20">
        <v>1</v>
      </c>
      <c r="D20">
        <v>1</v>
      </c>
      <c r="E20">
        <v>0</v>
      </c>
      <c r="F20">
        <v>0</v>
      </c>
      <c r="G20">
        <v>13</v>
      </c>
      <c r="H20">
        <v>6.3</v>
      </c>
    </row>
    <row r="21" spans="1:9" x14ac:dyDescent="0.2">
      <c r="A21">
        <v>14</v>
      </c>
      <c r="C21">
        <v>2</v>
      </c>
      <c r="D21">
        <v>0</v>
      </c>
      <c r="E21">
        <v>1</v>
      </c>
      <c r="F21">
        <v>0</v>
      </c>
      <c r="G21">
        <v>14</v>
      </c>
      <c r="H21">
        <v>5.9</v>
      </c>
    </row>
    <row r="22" spans="1:9" x14ac:dyDescent="0.2">
      <c r="A22">
        <v>15</v>
      </c>
      <c r="C22">
        <v>3</v>
      </c>
      <c r="D22">
        <v>0</v>
      </c>
      <c r="E22">
        <v>0</v>
      </c>
      <c r="F22">
        <v>1</v>
      </c>
      <c r="G22">
        <v>15</v>
      </c>
      <c r="H22">
        <v>8</v>
      </c>
    </row>
    <row r="23" spans="1:9" x14ac:dyDescent="0.2">
      <c r="A23" s="1">
        <v>16</v>
      </c>
      <c r="B23" s="1"/>
      <c r="C23" s="1">
        <v>4</v>
      </c>
      <c r="D23" s="1">
        <v>0</v>
      </c>
      <c r="E23" s="1">
        <v>0</v>
      </c>
      <c r="F23" s="1">
        <v>0</v>
      </c>
      <c r="G23" s="1">
        <v>16</v>
      </c>
      <c r="H23" s="1">
        <v>8.4</v>
      </c>
    </row>
    <row r="30" spans="1:9" x14ac:dyDescent="0.2">
      <c r="A30" s="29" t="s">
        <v>112</v>
      </c>
    </row>
    <row r="32" spans="1:9" x14ac:dyDescent="0.2">
      <c r="A32" s="30"/>
      <c r="B32" s="30"/>
      <c r="C32" s="35"/>
      <c r="D32" s="35"/>
      <c r="E32" s="35"/>
      <c r="F32" s="35"/>
      <c r="G32" s="35"/>
      <c r="H32" s="35"/>
      <c r="I32" s="35"/>
    </row>
    <row r="33" spans="1:9" x14ac:dyDescent="0.2">
      <c r="A33" s="3"/>
      <c r="B33" s="3"/>
      <c r="C33" s="35"/>
      <c r="D33" s="35"/>
      <c r="E33" s="35"/>
      <c r="F33" s="35"/>
      <c r="G33" s="35"/>
      <c r="H33" s="35"/>
      <c r="I33" s="35"/>
    </row>
    <row r="34" spans="1:9" x14ac:dyDescent="0.2">
      <c r="A34" s="3"/>
      <c r="B34" s="3"/>
      <c r="C34" s="35"/>
      <c r="D34" s="35"/>
      <c r="E34" s="35"/>
      <c r="F34" s="35"/>
      <c r="G34" s="35"/>
      <c r="H34" s="35"/>
      <c r="I34" s="35"/>
    </row>
    <row r="35" spans="1:9" x14ac:dyDescent="0.2">
      <c r="A35" s="3"/>
      <c r="B35" s="3"/>
      <c r="C35" s="35"/>
      <c r="D35" s="35"/>
      <c r="E35" s="35"/>
      <c r="F35" s="35"/>
      <c r="G35" s="35"/>
      <c r="H35" s="35"/>
      <c r="I35" s="35"/>
    </row>
    <row r="36" spans="1:9" x14ac:dyDescent="0.2">
      <c r="A36" s="3"/>
      <c r="B36" s="3"/>
      <c r="C36" s="35"/>
      <c r="D36" s="35"/>
      <c r="E36" s="35"/>
      <c r="F36" s="35"/>
      <c r="G36" s="35"/>
      <c r="H36" s="35"/>
      <c r="I36" s="35"/>
    </row>
    <row r="37" spans="1:9" x14ac:dyDescent="0.2">
      <c r="A37" s="3"/>
      <c r="B37" s="3"/>
      <c r="C37" s="35"/>
      <c r="D37" s="35"/>
      <c r="E37" s="35"/>
      <c r="F37" s="35"/>
      <c r="G37" s="35"/>
      <c r="H37" s="35"/>
      <c r="I37" s="35"/>
    </row>
    <row r="38" spans="1:9" x14ac:dyDescent="0.2">
      <c r="A38" s="35"/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35"/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12"/>
      <c r="B40" s="12"/>
      <c r="C40" s="12"/>
      <c r="D40" s="12"/>
      <c r="E40" s="12"/>
      <c r="F40" s="12"/>
      <c r="G40" s="35"/>
      <c r="H40" s="35"/>
      <c r="I40" s="35"/>
    </row>
    <row r="41" spans="1:9" x14ac:dyDescent="0.2">
      <c r="A41" s="3"/>
      <c r="B41" s="3"/>
      <c r="C41" s="3"/>
      <c r="D41" s="3"/>
      <c r="E41" s="3"/>
      <c r="F41" s="3"/>
      <c r="G41" s="35"/>
      <c r="H41" s="35"/>
      <c r="I41" s="35"/>
    </row>
    <row r="42" spans="1:9" x14ac:dyDescent="0.2">
      <c r="A42" s="3"/>
      <c r="B42" s="3"/>
      <c r="C42" s="3"/>
      <c r="D42" s="3"/>
      <c r="E42" s="3"/>
      <c r="F42" s="3"/>
      <c r="G42" s="35"/>
      <c r="H42" s="35"/>
      <c r="I42" s="35"/>
    </row>
    <row r="43" spans="1:9" x14ac:dyDescent="0.2">
      <c r="A43" s="3"/>
      <c r="B43" s="3"/>
      <c r="C43" s="3"/>
      <c r="D43" s="3"/>
      <c r="E43" s="3"/>
      <c r="F43" s="3"/>
      <c r="G43" s="35"/>
      <c r="H43" s="35"/>
      <c r="I43" s="35"/>
    </row>
    <row r="44" spans="1:9" x14ac:dyDescent="0.2">
      <c r="A44" s="35"/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12"/>
      <c r="B45" s="12"/>
      <c r="C45" s="12"/>
      <c r="D45" s="12"/>
      <c r="E45" s="12"/>
      <c r="F45" s="12"/>
      <c r="G45" s="12"/>
      <c r="H45" s="12"/>
      <c r="I45" s="12"/>
    </row>
    <row r="46" spans="1:9" x14ac:dyDescent="0.2">
      <c r="A46" s="3"/>
      <c r="B46" s="50"/>
      <c r="C46" s="3"/>
      <c r="D46" s="3"/>
      <c r="E46" s="3"/>
      <c r="F46" s="3"/>
      <c r="G46" s="3"/>
      <c r="H46" s="3"/>
      <c r="I46" s="3"/>
    </row>
    <row r="47" spans="1:9" x14ac:dyDescent="0.2">
      <c r="A47" s="3"/>
      <c r="B47" s="50"/>
      <c r="C47" s="3"/>
      <c r="D47" s="3"/>
      <c r="E47" s="3"/>
      <c r="F47" s="3"/>
      <c r="G47" s="3"/>
      <c r="H47" s="3"/>
      <c r="I47" s="3"/>
    </row>
    <row r="48" spans="1:9" x14ac:dyDescent="0.2">
      <c r="A48" s="3"/>
      <c r="B48" s="50"/>
      <c r="C48" s="3"/>
      <c r="D48" s="3"/>
      <c r="E48" s="3"/>
      <c r="F48" s="3"/>
      <c r="G48" s="3"/>
      <c r="H48" s="3"/>
      <c r="I48" s="3"/>
    </row>
    <row r="49" spans="1:10" x14ac:dyDescent="0.2">
      <c r="A49" s="3"/>
      <c r="B49" s="50"/>
      <c r="C49" s="3"/>
      <c r="D49" s="3"/>
      <c r="E49" s="3"/>
      <c r="F49" s="3"/>
      <c r="G49" s="3"/>
      <c r="H49" s="3"/>
      <c r="I49" s="3"/>
    </row>
    <row r="50" spans="1:10" x14ac:dyDescent="0.2">
      <c r="A50" s="3"/>
      <c r="B50" s="50"/>
      <c r="C50" s="3"/>
      <c r="D50" s="3"/>
      <c r="E50" s="3"/>
      <c r="F50" s="3"/>
      <c r="G50" s="3"/>
      <c r="H50" s="3"/>
      <c r="I50" s="3"/>
    </row>
    <row r="52" spans="1:10" ht="17" customHeight="1" x14ac:dyDescent="0.35">
      <c r="J52" s="13" t="s">
        <v>41</v>
      </c>
    </row>
    <row r="58" spans="1:10" x14ac:dyDescent="0.2">
      <c r="A58" s="7" t="s">
        <v>113</v>
      </c>
      <c r="B58" s="7" t="s">
        <v>80</v>
      </c>
      <c r="C58" s="7" t="s">
        <v>79</v>
      </c>
    </row>
    <row r="59" spans="1:10" x14ac:dyDescent="0.2">
      <c r="A59" s="24" t="s">
        <v>34</v>
      </c>
      <c r="B59">
        <v>17</v>
      </c>
      <c r="C59">
        <f>6.1-1.36*1+0.15*B59</f>
        <v>7.2899999999999991</v>
      </c>
    </row>
    <row r="60" spans="1:10" x14ac:dyDescent="0.2">
      <c r="A60" s="24" t="s">
        <v>35</v>
      </c>
      <c r="B60">
        <v>18</v>
      </c>
      <c r="C60">
        <f>6.1-2.03*1+0.15*B60</f>
        <v>6.77</v>
      </c>
    </row>
    <row r="61" spans="1:10" x14ac:dyDescent="0.2">
      <c r="A61" s="24" t="s">
        <v>36</v>
      </c>
      <c r="B61">
        <v>19</v>
      </c>
      <c r="C61">
        <f>6.1-0.3*1+0.15*B61</f>
        <v>8.65</v>
      </c>
    </row>
    <row r="62" spans="1:10" x14ac:dyDescent="0.2">
      <c r="A62" s="32" t="s">
        <v>75</v>
      </c>
      <c r="B62" s="1">
        <v>20</v>
      </c>
      <c r="C62" s="1">
        <f>6.1+0.15*B62</f>
        <v>9.1</v>
      </c>
    </row>
    <row r="66" spans="1:8" x14ac:dyDescent="0.2">
      <c r="A66" s="51" t="s">
        <v>65</v>
      </c>
      <c r="B66" s="51"/>
      <c r="C66" s="51"/>
      <c r="D66" s="51"/>
      <c r="E66" s="51"/>
      <c r="F66" s="51"/>
    </row>
    <row r="78" spans="1:8" x14ac:dyDescent="0.2">
      <c r="A78" s="7" t="s">
        <v>31</v>
      </c>
      <c r="B78" s="7" t="s">
        <v>32</v>
      </c>
      <c r="C78" s="7" t="s">
        <v>33</v>
      </c>
      <c r="D78" s="7" t="s">
        <v>34</v>
      </c>
      <c r="E78" s="7" t="s">
        <v>35</v>
      </c>
      <c r="F78" s="7" t="s">
        <v>36</v>
      </c>
      <c r="G78" s="7" t="s">
        <v>0</v>
      </c>
      <c r="H78" s="7" t="s">
        <v>39</v>
      </c>
    </row>
    <row r="79" spans="1:8" x14ac:dyDescent="0.2">
      <c r="A79">
        <v>1</v>
      </c>
      <c r="B79">
        <v>1</v>
      </c>
      <c r="C79">
        <v>1</v>
      </c>
      <c r="D79">
        <v>1</v>
      </c>
      <c r="E79">
        <v>0</v>
      </c>
      <c r="F79">
        <v>0</v>
      </c>
      <c r="G79">
        <v>1</v>
      </c>
      <c r="H79">
        <v>12.48</v>
      </c>
    </row>
    <row r="80" spans="1:8" x14ac:dyDescent="0.2">
      <c r="A80">
        <v>2</v>
      </c>
      <c r="C80">
        <v>2</v>
      </c>
      <c r="D80">
        <v>0</v>
      </c>
      <c r="E80">
        <v>1</v>
      </c>
      <c r="F80">
        <v>0</v>
      </c>
      <c r="G80">
        <v>2</v>
      </c>
      <c r="H80">
        <v>15.600000000000001</v>
      </c>
    </row>
    <row r="81" spans="1:8" x14ac:dyDescent="0.2">
      <c r="A81">
        <v>3</v>
      </c>
      <c r="C81">
        <v>3</v>
      </c>
      <c r="D81">
        <v>0</v>
      </c>
      <c r="E81">
        <v>0</v>
      </c>
      <c r="F81">
        <v>1</v>
      </c>
      <c r="G81">
        <v>3</v>
      </c>
      <c r="H81">
        <v>16.899999999999999</v>
      </c>
    </row>
    <row r="82" spans="1:8" x14ac:dyDescent="0.2">
      <c r="A82">
        <v>4</v>
      </c>
      <c r="C82">
        <v>4</v>
      </c>
      <c r="D82">
        <v>0</v>
      </c>
      <c r="E82">
        <v>0</v>
      </c>
      <c r="F82">
        <v>0</v>
      </c>
      <c r="G82">
        <v>4</v>
      </c>
      <c r="H82">
        <v>10.66</v>
      </c>
    </row>
    <row r="83" spans="1:8" x14ac:dyDescent="0.2">
      <c r="A83">
        <v>5</v>
      </c>
      <c r="B83">
        <v>2</v>
      </c>
      <c r="C83">
        <v>1</v>
      </c>
      <c r="D83">
        <v>1</v>
      </c>
      <c r="E83">
        <v>0</v>
      </c>
      <c r="F83">
        <v>0</v>
      </c>
      <c r="G83">
        <v>5</v>
      </c>
      <c r="H83">
        <v>15.08</v>
      </c>
    </row>
    <row r="84" spans="1:8" x14ac:dyDescent="0.2">
      <c r="A84">
        <v>6</v>
      </c>
      <c r="C84">
        <v>2</v>
      </c>
      <c r="D84">
        <v>0</v>
      </c>
      <c r="E84">
        <v>1</v>
      </c>
      <c r="F84">
        <v>0</v>
      </c>
      <c r="G84">
        <v>6</v>
      </c>
      <c r="H84">
        <v>17.68</v>
      </c>
    </row>
    <row r="85" spans="1:8" x14ac:dyDescent="0.2">
      <c r="A85">
        <v>7</v>
      </c>
      <c r="C85">
        <v>3</v>
      </c>
      <c r="D85">
        <v>0</v>
      </c>
      <c r="E85">
        <v>0</v>
      </c>
      <c r="F85">
        <v>1</v>
      </c>
      <c r="G85">
        <v>7</v>
      </c>
      <c r="H85">
        <v>19.239999999999998</v>
      </c>
    </row>
    <row r="86" spans="1:8" x14ac:dyDescent="0.2">
      <c r="A86">
        <v>8</v>
      </c>
      <c r="C86">
        <v>4</v>
      </c>
      <c r="D86">
        <v>0</v>
      </c>
      <c r="E86">
        <v>0</v>
      </c>
      <c r="F86">
        <v>0</v>
      </c>
      <c r="G86">
        <v>8</v>
      </c>
      <c r="H86">
        <v>13.52</v>
      </c>
    </row>
    <row r="87" spans="1:8" x14ac:dyDescent="0.2">
      <c r="A87">
        <v>9</v>
      </c>
      <c r="B87">
        <v>3</v>
      </c>
      <c r="C87">
        <v>1</v>
      </c>
      <c r="D87">
        <v>1</v>
      </c>
      <c r="E87">
        <v>0</v>
      </c>
      <c r="F87">
        <v>0</v>
      </c>
      <c r="G87">
        <v>9</v>
      </c>
      <c r="H87">
        <v>15.600000000000001</v>
      </c>
    </row>
    <row r="88" spans="1:8" x14ac:dyDescent="0.2">
      <c r="A88">
        <v>10</v>
      </c>
      <c r="C88">
        <v>2</v>
      </c>
      <c r="D88">
        <v>0</v>
      </c>
      <c r="E88">
        <v>1</v>
      </c>
      <c r="F88">
        <v>0</v>
      </c>
      <c r="G88">
        <v>10</v>
      </c>
      <c r="H88">
        <v>19.5</v>
      </c>
    </row>
    <row r="89" spans="1:8" x14ac:dyDescent="0.2">
      <c r="A89">
        <v>11</v>
      </c>
      <c r="C89">
        <v>3</v>
      </c>
      <c r="D89">
        <v>0</v>
      </c>
      <c r="E89">
        <v>0</v>
      </c>
      <c r="F89">
        <v>1</v>
      </c>
      <c r="G89">
        <v>11</v>
      </c>
      <c r="H89">
        <v>20.28</v>
      </c>
    </row>
    <row r="90" spans="1:8" x14ac:dyDescent="0.2">
      <c r="A90">
        <v>12</v>
      </c>
      <c r="C90">
        <v>4</v>
      </c>
      <c r="D90">
        <v>0</v>
      </c>
      <c r="E90">
        <v>0</v>
      </c>
      <c r="F90">
        <v>0</v>
      </c>
      <c r="G90">
        <v>12</v>
      </c>
      <c r="H90">
        <v>14.56</v>
      </c>
    </row>
    <row r="91" spans="1:8" x14ac:dyDescent="0.2">
      <c r="A91">
        <v>13</v>
      </c>
      <c r="B91">
        <v>4</v>
      </c>
      <c r="C91">
        <v>1</v>
      </c>
      <c r="D91">
        <v>1</v>
      </c>
      <c r="E91">
        <v>0</v>
      </c>
      <c r="F91">
        <v>0</v>
      </c>
      <c r="G91">
        <v>13</v>
      </c>
      <c r="H91">
        <v>16.38</v>
      </c>
    </row>
    <row r="92" spans="1:8" x14ac:dyDescent="0.2">
      <c r="A92">
        <v>14</v>
      </c>
      <c r="C92">
        <v>2</v>
      </c>
      <c r="D92">
        <v>0</v>
      </c>
      <c r="E92">
        <v>1</v>
      </c>
      <c r="F92">
        <v>0</v>
      </c>
      <c r="G92">
        <v>14</v>
      </c>
      <c r="H92">
        <v>20.8</v>
      </c>
    </row>
    <row r="93" spans="1:8" x14ac:dyDescent="0.2">
      <c r="A93">
        <v>15</v>
      </c>
      <c r="C93">
        <v>3</v>
      </c>
      <c r="D93">
        <v>0</v>
      </c>
      <c r="E93">
        <v>0</v>
      </c>
      <c r="F93">
        <v>1</v>
      </c>
      <c r="G93">
        <v>15</v>
      </c>
      <c r="H93">
        <v>21.84</v>
      </c>
    </row>
    <row r="94" spans="1:8" x14ac:dyDescent="0.2">
      <c r="A94" s="1">
        <v>16</v>
      </c>
      <c r="B94" s="1"/>
      <c r="C94" s="1">
        <v>4</v>
      </c>
      <c r="D94" s="1">
        <v>0</v>
      </c>
      <c r="E94" s="1">
        <v>0</v>
      </c>
      <c r="F94" s="1">
        <v>0</v>
      </c>
      <c r="G94" s="1">
        <v>16</v>
      </c>
      <c r="H94" s="1">
        <v>15.34</v>
      </c>
    </row>
    <row r="98" spans="1:9" x14ac:dyDescent="0.2">
      <c r="A98" s="29" t="s">
        <v>73</v>
      </c>
    </row>
    <row r="100" spans="1:9" x14ac:dyDescent="0.2">
      <c r="A100" s="30"/>
      <c r="B100" s="30"/>
      <c r="C100" s="35"/>
      <c r="D100" s="35"/>
      <c r="E100" s="35"/>
      <c r="F100" s="35"/>
      <c r="G100" s="35"/>
      <c r="H100" s="35"/>
      <c r="I100" s="35"/>
    </row>
    <row r="101" spans="1:9" x14ac:dyDescent="0.2">
      <c r="A101" s="3"/>
      <c r="B101" s="3"/>
      <c r="C101" s="35"/>
      <c r="D101" s="35"/>
      <c r="E101" s="35"/>
      <c r="F101" s="35"/>
      <c r="G101" s="35"/>
      <c r="H101" s="35"/>
      <c r="I101" s="35"/>
    </row>
    <row r="102" spans="1:9" x14ac:dyDescent="0.2">
      <c r="A102" s="3"/>
      <c r="B102" s="3"/>
      <c r="C102" s="35"/>
      <c r="D102" s="35"/>
      <c r="E102" s="35"/>
      <c r="F102" s="35"/>
      <c r="G102" s="35"/>
      <c r="H102" s="35"/>
      <c r="I102" s="35"/>
    </row>
    <row r="103" spans="1:9" x14ac:dyDescent="0.2">
      <c r="A103" s="3"/>
      <c r="B103" s="3"/>
      <c r="C103" s="35"/>
      <c r="D103" s="35"/>
      <c r="E103" s="35"/>
      <c r="F103" s="35"/>
      <c r="G103" s="35"/>
      <c r="H103" s="35"/>
      <c r="I103" s="35"/>
    </row>
    <row r="104" spans="1:9" x14ac:dyDescent="0.2">
      <c r="A104" s="3"/>
      <c r="B104" s="3"/>
      <c r="C104" s="35"/>
      <c r="D104" s="35"/>
      <c r="E104" s="35"/>
      <c r="F104" s="35"/>
      <c r="G104" s="35"/>
      <c r="H104" s="35"/>
      <c r="I104" s="35"/>
    </row>
    <row r="105" spans="1:9" x14ac:dyDescent="0.2">
      <c r="A105" s="3"/>
      <c r="B105" s="3"/>
      <c r="C105" s="35"/>
      <c r="D105" s="35"/>
      <c r="E105" s="35"/>
      <c r="F105" s="35"/>
      <c r="G105" s="35"/>
      <c r="H105" s="35"/>
      <c r="I105" s="35"/>
    </row>
    <row r="106" spans="1:9" x14ac:dyDescent="0.2">
      <c r="A106" s="35"/>
      <c r="B106" s="35"/>
      <c r="C106" s="35"/>
      <c r="D106" s="35"/>
      <c r="E106" s="35"/>
      <c r="F106" s="35"/>
      <c r="G106" s="35"/>
      <c r="H106" s="35"/>
      <c r="I106" s="35"/>
    </row>
    <row r="107" spans="1:9" x14ac:dyDescent="0.2">
      <c r="A107" s="35"/>
      <c r="B107" s="35"/>
      <c r="C107" s="35"/>
      <c r="D107" s="35"/>
      <c r="E107" s="35"/>
      <c r="F107" s="35"/>
      <c r="G107" s="35"/>
      <c r="H107" s="35"/>
      <c r="I107" s="35"/>
    </row>
    <row r="108" spans="1:9" x14ac:dyDescent="0.2">
      <c r="A108" s="12"/>
      <c r="B108" s="12"/>
      <c r="C108" s="12"/>
      <c r="D108" s="12"/>
      <c r="E108" s="12"/>
      <c r="F108" s="12"/>
      <c r="G108" s="35"/>
      <c r="H108" s="35"/>
      <c r="I108" s="35"/>
    </row>
    <row r="109" spans="1:9" x14ac:dyDescent="0.2">
      <c r="A109" s="3"/>
      <c r="B109" s="3"/>
      <c r="C109" s="3"/>
      <c r="D109" s="3"/>
      <c r="E109" s="3"/>
      <c r="F109" s="3"/>
      <c r="G109" s="35"/>
      <c r="H109" s="35"/>
      <c r="I109" s="35"/>
    </row>
    <row r="110" spans="1:9" x14ac:dyDescent="0.2">
      <c r="A110" s="3"/>
      <c r="B110" s="3"/>
      <c r="C110" s="3"/>
      <c r="D110" s="3"/>
      <c r="E110" s="3"/>
      <c r="F110" s="3"/>
      <c r="G110" s="35"/>
      <c r="H110" s="35"/>
      <c r="I110" s="35"/>
    </row>
    <row r="111" spans="1:9" x14ac:dyDescent="0.2">
      <c r="A111" s="3"/>
      <c r="B111" s="3"/>
      <c r="C111" s="3"/>
      <c r="D111" s="3"/>
      <c r="E111" s="3"/>
      <c r="F111" s="3"/>
      <c r="G111" s="35"/>
      <c r="H111" s="35"/>
      <c r="I111" s="35"/>
    </row>
    <row r="112" spans="1:9" x14ac:dyDescent="0.2">
      <c r="A112" s="35"/>
      <c r="B112" s="35"/>
      <c r="C112" s="35"/>
      <c r="D112" s="35"/>
      <c r="E112" s="35"/>
      <c r="F112" s="35"/>
      <c r="G112" s="35"/>
      <c r="H112" s="35"/>
      <c r="I112" s="35"/>
    </row>
    <row r="113" spans="1:9" x14ac:dyDescent="0.2">
      <c r="A113" s="12"/>
      <c r="B113" s="12"/>
      <c r="C113" s="12"/>
      <c r="D113" s="12"/>
      <c r="E113" s="12"/>
      <c r="F113" s="12"/>
      <c r="G113" s="12"/>
      <c r="H113" s="12"/>
      <c r="I113" s="12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23" spans="1:9" x14ac:dyDescent="0.2">
      <c r="A123" s="7" t="s">
        <v>32</v>
      </c>
      <c r="B123" s="7" t="s">
        <v>31</v>
      </c>
      <c r="C123" s="7" t="s">
        <v>37</v>
      </c>
    </row>
    <row r="124" spans="1:9" x14ac:dyDescent="0.2">
      <c r="A124" s="38"/>
      <c r="B124" s="38"/>
      <c r="C124" s="38"/>
    </row>
    <row r="125" spans="1:9" x14ac:dyDescent="0.2">
      <c r="A125" s="38"/>
      <c r="B125" s="38"/>
      <c r="C125" s="38"/>
    </row>
    <row r="126" spans="1:9" x14ac:dyDescent="0.2">
      <c r="A126" s="38"/>
      <c r="B126" s="38"/>
      <c r="C126" s="38"/>
    </row>
    <row r="127" spans="1:9" x14ac:dyDescent="0.2">
      <c r="A127" s="38"/>
      <c r="B127" s="38"/>
      <c r="C127" s="38"/>
    </row>
    <row r="128" spans="1:9" x14ac:dyDescent="0.2">
      <c r="A128" s="38"/>
      <c r="B128" s="38"/>
      <c r="C128" s="38"/>
    </row>
    <row r="129" spans="1:3" x14ac:dyDescent="0.2">
      <c r="A129" s="38"/>
      <c r="B129" s="38"/>
      <c r="C129" s="38"/>
    </row>
    <row r="130" spans="1:3" x14ac:dyDescent="0.2">
      <c r="A130" s="35"/>
      <c r="B130" s="35"/>
      <c r="C130" s="35"/>
    </row>
    <row r="131" spans="1:3" x14ac:dyDescent="0.2">
      <c r="A131" s="35"/>
      <c r="B131" s="35"/>
      <c r="C131" s="35"/>
    </row>
  </sheetData>
  <mergeCells count="1">
    <mergeCell ref="A66:F6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9B26E-94E1-AF42-9474-D1F3A8312634}">
  <dimension ref="A1:J135"/>
  <sheetViews>
    <sheetView topLeftCell="A109" zoomScale="150" zoomScaleNormal="150" workbookViewId="0">
      <selection activeCell="E125" sqref="E125"/>
    </sheetView>
  </sheetViews>
  <sheetFormatPr baseColWidth="10" defaultRowHeight="16" x14ac:dyDescent="0.2"/>
  <sheetData>
    <row r="1" spans="1:8" x14ac:dyDescent="0.2">
      <c r="A1" t="s">
        <v>38</v>
      </c>
    </row>
    <row r="7" spans="1:8" x14ac:dyDescent="0.2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0</v>
      </c>
      <c r="H7" s="7" t="s">
        <v>39</v>
      </c>
    </row>
    <row r="8" spans="1:8" x14ac:dyDescent="0.2">
      <c r="A8">
        <v>1</v>
      </c>
      <c r="B8">
        <v>1</v>
      </c>
      <c r="C8">
        <v>1</v>
      </c>
      <c r="D8">
        <v>1</v>
      </c>
      <c r="E8">
        <v>0</v>
      </c>
      <c r="F8">
        <v>0</v>
      </c>
      <c r="G8">
        <v>1</v>
      </c>
      <c r="H8">
        <v>4.8</v>
      </c>
    </row>
    <row r="9" spans="1:8" x14ac:dyDescent="0.2">
      <c r="A9">
        <v>2</v>
      </c>
      <c r="C9">
        <v>2</v>
      </c>
      <c r="D9">
        <v>0</v>
      </c>
      <c r="E9">
        <v>1</v>
      </c>
      <c r="F9">
        <v>0</v>
      </c>
      <c r="G9">
        <v>2</v>
      </c>
      <c r="H9">
        <v>4.0999999999999996</v>
      </c>
    </row>
    <row r="10" spans="1:8" x14ac:dyDescent="0.2">
      <c r="A10">
        <v>3</v>
      </c>
      <c r="C10">
        <v>3</v>
      </c>
      <c r="D10">
        <v>0</v>
      </c>
      <c r="E10">
        <v>0</v>
      </c>
      <c r="F10">
        <v>1</v>
      </c>
      <c r="G10">
        <v>3</v>
      </c>
      <c r="H10">
        <v>6</v>
      </c>
    </row>
    <row r="11" spans="1:8" x14ac:dyDescent="0.2">
      <c r="A11">
        <v>4</v>
      </c>
      <c r="C11">
        <v>4</v>
      </c>
      <c r="D11">
        <v>0</v>
      </c>
      <c r="E11">
        <v>0</v>
      </c>
      <c r="F11">
        <v>0</v>
      </c>
      <c r="G11">
        <v>4</v>
      </c>
      <c r="H11">
        <v>6.5</v>
      </c>
    </row>
    <row r="12" spans="1:8" x14ac:dyDescent="0.2">
      <c r="A12">
        <v>5</v>
      </c>
      <c r="B12">
        <v>2</v>
      </c>
      <c r="C12">
        <v>1</v>
      </c>
      <c r="D12">
        <v>1</v>
      </c>
      <c r="E12">
        <v>0</v>
      </c>
      <c r="F12">
        <v>0</v>
      </c>
      <c r="G12">
        <v>5</v>
      </c>
      <c r="H12">
        <v>5.8</v>
      </c>
    </row>
    <row r="13" spans="1:8" x14ac:dyDescent="0.2">
      <c r="A13">
        <v>6</v>
      </c>
      <c r="C13">
        <v>2</v>
      </c>
      <c r="D13">
        <v>0</v>
      </c>
      <c r="E13">
        <v>1</v>
      </c>
      <c r="F13">
        <v>0</v>
      </c>
      <c r="G13">
        <v>6</v>
      </c>
      <c r="H13">
        <v>5.2</v>
      </c>
    </row>
    <row r="14" spans="1:8" x14ac:dyDescent="0.2">
      <c r="A14">
        <v>7</v>
      </c>
      <c r="C14">
        <v>3</v>
      </c>
      <c r="D14">
        <v>0</v>
      </c>
      <c r="E14">
        <v>0</v>
      </c>
      <c r="F14">
        <v>1</v>
      </c>
      <c r="G14">
        <v>7</v>
      </c>
      <c r="H14">
        <v>6.8</v>
      </c>
    </row>
    <row r="15" spans="1:8" x14ac:dyDescent="0.2">
      <c r="A15">
        <v>8</v>
      </c>
      <c r="C15">
        <v>4</v>
      </c>
      <c r="D15">
        <v>0</v>
      </c>
      <c r="E15">
        <v>0</v>
      </c>
      <c r="F15">
        <v>0</v>
      </c>
      <c r="G15">
        <v>8</v>
      </c>
      <c r="H15">
        <v>7.4</v>
      </c>
    </row>
    <row r="16" spans="1:8" x14ac:dyDescent="0.2">
      <c r="A16">
        <v>9</v>
      </c>
      <c r="B16">
        <v>3</v>
      </c>
      <c r="C16">
        <v>1</v>
      </c>
      <c r="D16">
        <v>1</v>
      </c>
      <c r="E16">
        <v>0</v>
      </c>
      <c r="F16">
        <v>0</v>
      </c>
      <c r="G16">
        <v>9</v>
      </c>
      <c r="H16">
        <v>6</v>
      </c>
    </row>
    <row r="17" spans="1:8" x14ac:dyDescent="0.2">
      <c r="A17">
        <v>10</v>
      </c>
      <c r="C17">
        <v>2</v>
      </c>
      <c r="D17">
        <v>0</v>
      </c>
      <c r="E17">
        <v>1</v>
      </c>
      <c r="F17">
        <v>0</v>
      </c>
      <c r="G17">
        <v>10</v>
      </c>
      <c r="H17">
        <v>5.6</v>
      </c>
    </row>
    <row r="18" spans="1:8" x14ac:dyDescent="0.2">
      <c r="A18">
        <v>11</v>
      </c>
      <c r="C18">
        <v>3</v>
      </c>
      <c r="D18">
        <v>0</v>
      </c>
      <c r="E18">
        <v>0</v>
      </c>
      <c r="F18">
        <v>1</v>
      </c>
      <c r="G18">
        <v>11</v>
      </c>
      <c r="H18">
        <v>7.5</v>
      </c>
    </row>
    <row r="19" spans="1:8" x14ac:dyDescent="0.2">
      <c r="A19">
        <v>12</v>
      </c>
      <c r="C19">
        <v>4</v>
      </c>
      <c r="D19">
        <v>0</v>
      </c>
      <c r="E19">
        <v>0</v>
      </c>
      <c r="F19">
        <v>0</v>
      </c>
      <c r="G19">
        <v>12</v>
      </c>
      <c r="H19">
        <v>7.8</v>
      </c>
    </row>
    <row r="20" spans="1:8" x14ac:dyDescent="0.2">
      <c r="A20">
        <v>13</v>
      </c>
      <c r="B20">
        <v>4</v>
      </c>
      <c r="C20">
        <v>1</v>
      </c>
      <c r="D20">
        <v>1</v>
      </c>
      <c r="E20">
        <v>0</v>
      </c>
      <c r="F20">
        <v>0</v>
      </c>
      <c r="G20">
        <v>13</v>
      </c>
      <c r="H20">
        <v>6.3</v>
      </c>
    </row>
    <row r="21" spans="1:8" x14ac:dyDescent="0.2">
      <c r="A21">
        <v>14</v>
      </c>
      <c r="C21">
        <v>2</v>
      </c>
      <c r="D21">
        <v>0</v>
      </c>
      <c r="E21">
        <v>1</v>
      </c>
      <c r="F21">
        <v>0</v>
      </c>
      <c r="G21">
        <v>14</v>
      </c>
      <c r="H21">
        <v>5.9</v>
      </c>
    </row>
    <row r="22" spans="1:8" x14ac:dyDescent="0.2">
      <c r="A22">
        <v>15</v>
      </c>
      <c r="C22">
        <v>3</v>
      </c>
      <c r="D22">
        <v>0</v>
      </c>
      <c r="E22">
        <v>0</v>
      </c>
      <c r="F22">
        <v>1</v>
      </c>
      <c r="G22">
        <v>15</v>
      </c>
      <c r="H22">
        <v>8</v>
      </c>
    </row>
    <row r="23" spans="1:8" x14ac:dyDescent="0.2">
      <c r="A23" s="1">
        <v>16</v>
      </c>
      <c r="B23" s="1"/>
      <c r="C23" s="1">
        <v>4</v>
      </c>
      <c r="D23" s="1">
        <v>0</v>
      </c>
      <c r="E23" s="1">
        <v>0</v>
      </c>
      <c r="F23" s="1">
        <v>0</v>
      </c>
      <c r="G23" s="1">
        <v>16</v>
      </c>
      <c r="H23" s="1">
        <v>8.4</v>
      </c>
    </row>
    <row r="30" spans="1:8" x14ac:dyDescent="0.2">
      <c r="A30" t="s">
        <v>2</v>
      </c>
    </row>
    <row r="31" spans="1:8" ht="17" thickBot="1" x14ac:dyDescent="0.25"/>
    <row r="32" spans="1:8" x14ac:dyDescent="0.2">
      <c r="A32" s="6" t="s">
        <v>3</v>
      </c>
      <c r="B32" s="6"/>
    </row>
    <row r="33" spans="1:9" x14ac:dyDescent="0.2">
      <c r="A33" s="3" t="s">
        <v>4</v>
      </c>
      <c r="B33" s="3">
        <v>0.98806593983773217</v>
      </c>
    </row>
    <row r="34" spans="1:9" x14ac:dyDescent="0.2">
      <c r="A34" s="3" t="s">
        <v>5</v>
      </c>
      <c r="B34" s="3">
        <v>0.976274301467421</v>
      </c>
    </row>
    <row r="35" spans="1:9" x14ac:dyDescent="0.2">
      <c r="A35" s="3" t="s">
        <v>6</v>
      </c>
      <c r="B35" s="3">
        <v>0.9676467747283013</v>
      </c>
    </row>
    <row r="36" spans="1:9" x14ac:dyDescent="0.2">
      <c r="A36" s="3" t="s">
        <v>7</v>
      </c>
      <c r="B36" s="3">
        <v>0.21666375289416046</v>
      </c>
    </row>
    <row r="37" spans="1:9" ht="17" thickBot="1" x14ac:dyDescent="0.25">
      <c r="A37" s="4" t="s">
        <v>8</v>
      </c>
      <c r="B37" s="4">
        <v>16</v>
      </c>
    </row>
    <row r="39" spans="1:9" ht="17" thickBot="1" x14ac:dyDescent="0.25">
      <c r="A39" t="s">
        <v>9</v>
      </c>
    </row>
    <row r="40" spans="1:9" x14ac:dyDescent="0.2">
      <c r="A40" s="5"/>
      <c r="B40" s="5" t="s">
        <v>14</v>
      </c>
      <c r="C40" s="5" t="s">
        <v>15</v>
      </c>
      <c r="D40" s="5" t="s">
        <v>16</v>
      </c>
      <c r="E40" s="5" t="s">
        <v>17</v>
      </c>
      <c r="F40" s="5" t="s">
        <v>18</v>
      </c>
    </row>
    <row r="41" spans="1:9" x14ac:dyDescent="0.2">
      <c r="A41" s="3" t="s">
        <v>10</v>
      </c>
      <c r="B41" s="3">
        <v>4</v>
      </c>
      <c r="C41" s="3">
        <v>21.248000000000005</v>
      </c>
      <c r="D41" s="3">
        <v>5.3120000000000012</v>
      </c>
      <c r="E41" s="3">
        <v>113.15807310578552</v>
      </c>
      <c r="F41" s="3">
        <v>7.3758228114373063E-9</v>
      </c>
    </row>
    <row r="42" spans="1:9" x14ac:dyDescent="0.2">
      <c r="A42" s="3" t="s">
        <v>11</v>
      </c>
      <c r="B42" s="3">
        <v>11</v>
      </c>
      <c r="C42" s="3">
        <v>0.51637500000000014</v>
      </c>
      <c r="D42" s="3">
        <v>4.6943181818181828E-2</v>
      </c>
      <c r="E42" s="3"/>
      <c r="F42" s="3"/>
    </row>
    <row r="43" spans="1:9" ht="17" thickBot="1" x14ac:dyDescent="0.25">
      <c r="A43" s="4" t="s">
        <v>12</v>
      </c>
      <c r="B43" s="4">
        <v>15</v>
      </c>
      <c r="C43" s="4">
        <v>21.764375000000005</v>
      </c>
      <c r="D43" s="4"/>
      <c r="E43" s="4"/>
      <c r="F43" s="4"/>
    </row>
    <row r="44" spans="1:9" ht="17" thickBot="1" x14ac:dyDescent="0.25"/>
    <row r="45" spans="1:9" x14ac:dyDescent="0.2">
      <c r="A45" s="5"/>
      <c r="B45" s="5" t="s">
        <v>19</v>
      </c>
      <c r="C45" s="5" t="s">
        <v>7</v>
      </c>
      <c r="D45" s="5" t="s">
        <v>20</v>
      </c>
      <c r="E45" s="5" t="s">
        <v>21</v>
      </c>
      <c r="F45" s="5" t="s">
        <v>22</v>
      </c>
      <c r="G45" s="5" t="s">
        <v>23</v>
      </c>
      <c r="H45" s="5" t="s">
        <v>24</v>
      </c>
      <c r="I45" s="5" t="s">
        <v>25</v>
      </c>
    </row>
    <row r="46" spans="1:9" x14ac:dyDescent="0.2">
      <c r="A46" s="9" t="s">
        <v>13</v>
      </c>
      <c r="B46" s="9">
        <v>6.0687499999999996</v>
      </c>
      <c r="C46" s="3">
        <v>0.16249781467062036</v>
      </c>
      <c r="D46" s="3">
        <v>37.346656090737149</v>
      </c>
      <c r="E46" s="3">
        <v>6.1228864709676179E-13</v>
      </c>
      <c r="F46" s="3">
        <v>5.7110947213626426</v>
      </c>
      <c r="G46" s="3">
        <v>6.4264052786373567</v>
      </c>
      <c r="H46" s="3">
        <v>5.7110947213626426</v>
      </c>
      <c r="I46" s="3">
        <v>6.4264052786373567</v>
      </c>
    </row>
    <row r="47" spans="1:9" x14ac:dyDescent="0.2">
      <c r="A47" s="9" t="s">
        <v>34</v>
      </c>
      <c r="B47" s="9">
        <v>-1.3631250000000006</v>
      </c>
      <c r="C47" s="3">
        <v>0.15745433591275687</v>
      </c>
      <c r="D47" s="3">
        <v>-8.6572719137775156</v>
      </c>
      <c r="E47" s="3">
        <v>3.0597521796559057E-6</v>
      </c>
      <c r="F47" s="3">
        <v>-1.7096796567360624</v>
      </c>
      <c r="G47" s="3">
        <v>-1.0165703432639388</v>
      </c>
      <c r="H47" s="3">
        <v>-1.7096796567360624</v>
      </c>
      <c r="I47" s="3">
        <v>-1.0165703432639388</v>
      </c>
    </row>
    <row r="48" spans="1:9" x14ac:dyDescent="0.2">
      <c r="A48" s="9" t="s">
        <v>35</v>
      </c>
      <c r="B48" s="9">
        <v>-2.0337500000000004</v>
      </c>
      <c r="C48" s="3">
        <v>0.15510764224182569</v>
      </c>
      <c r="D48" s="3">
        <v>-13.111861998580414</v>
      </c>
      <c r="E48" s="3">
        <v>4.6553197673283587E-8</v>
      </c>
      <c r="F48" s="3">
        <v>-2.3751396187910618</v>
      </c>
      <c r="G48" s="3">
        <v>-1.6923603812089392</v>
      </c>
      <c r="H48" s="3">
        <v>-2.3751396187910618</v>
      </c>
      <c r="I48" s="3">
        <v>-1.6923603812089392</v>
      </c>
    </row>
    <row r="49" spans="1:10" x14ac:dyDescent="0.2">
      <c r="A49" s="9" t="s">
        <v>36</v>
      </c>
      <c r="B49" s="9">
        <v>-0.30437499999999967</v>
      </c>
      <c r="C49" s="3">
        <v>0.15368242694684622</v>
      </c>
      <c r="D49" s="3">
        <v>-1.98054524545785</v>
      </c>
      <c r="E49" s="3">
        <v>7.3201042930689394E-2</v>
      </c>
      <c r="F49" s="3">
        <v>-0.64262774107687548</v>
      </c>
      <c r="G49" s="3">
        <v>3.3877741076876189E-2</v>
      </c>
      <c r="H49" s="3">
        <v>-0.64262774107687548</v>
      </c>
      <c r="I49" s="3">
        <v>3.3877741076876189E-2</v>
      </c>
    </row>
    <row r="50" spans="1:10" ht="17" thickBot="1" x14ac:dyDescent="0.25">
      <c r="A50" s="10" t="s">
        <v>0</v>
      </c>
      <c r="B50" s="10">
        <v>0.14562500000000003</v>
      </c>
      <c r="C50" s="4">
        <v>1.2111871993288989E-2</v>
      </c>
      <c r="D50" s="4">
        <v>12.023327201665333</v>
      </c>
      <c r="E50" s="4">
        <v>1.1402899242797899E-7</v>
      </c>
      <c r="F50" s="4">
        <v>0.11896694948184144</v>
      </c>
      <c r="G50" s="4">
        <v>0.17228305051815862</v>
      </c>
      <c r="H50" s="4">
        <v>0.11896694948184144</v>
      </c>
      <c r="I50" s="4">
        <v>0.17228305051815862</v>
      </c>
    </row>
    <row r="52" spans="1:10" ht="17" customHeight="1" x14ac:dyDescent="0.35">
      <c r="J52" s="13" t="s">
        <v>41</v>
      </c>
    </row>
    <row r="58" spans="1:10" x14ac:dyDescent="0.2">
      <c r="A58" s="7" t="s">
        <v>74</v>
      </c>
      <c r="B58" s="7" t="s">
        <v>80</v>
      </c>
      <c r="C58" s="7" t="s">
        <v>79</v>
      </c>
    </row>
    <row r="59" spans="1:10" x14ac:dyDescent="0.2">
      <c r="A59" s="24" t="s">
        <v>34</v>
      </c>
      <c r="B59">
        <v>17</v>
      </c>
      <c r="C59">
        <f>6.1-1.36*1+0.15*B59</f>
        <v>7.2899999999999991</v>
      </c>
    </row>
    <row r="60" spans="1:10" x14ac:dyDescent="0.2">
      <c r="A60" s="24" t="s">
        <v>35</v>
      </c>
      <c r="B60">
        <v>18</v>
      </c>
      <c r="C60">
        <f>6.1-2.03*1+0.15*B60</f>
        <v>6.77</v>
      </c>
    </row>
    <row r="61" spans="1:10" x14ac:dyDescent="0.2">
      <c r="A61" s="24" t="s">
        <v>36</v>
      </c>
      <c r="B61">
        <v>19</v>
      </c>
      <c r="C61">
        <f>6.1-0.3*1+0.15*B61</f>
        <v>8.65</v>
      </c>
    </row>
    <row r="62" spans="1:10" x14ac:dyDescent="0.2">
      <c r="A62" s="32" t="s">
        <v>75</v>
      </c>
      <c r="B62" s="1">
        <v>20</v>
      </c>
      <c r="C62" s="1">
        <f>6.1+0.15*B62</f>
        <v>9.1</v>
      </c>
    </row>
    <row r="66" spans="1:8" x14ac:dyDescent="0.2">
      <c r="A66" s="51" t="s">
        <v>65</v>
      </c>
      <c r="B66" s="51"/>
      <c r="C66" s="51"/>
      <c r="D66" s="51"/>
      <c r="E66" s="51"/>
      <c r="F66" s="51"/>
    </row>
    <row r="78" spans="1:8" x14ac:dyDescent="0.2">
      <c r="A78" s="7" t="s">
        <v>31</v>
      </c>
      <c r="B78" s="7" t="s">
        <v>32</v>
      </c>
      <c r="C78" s="7" t="s">
        <v>33</v>
      </c>
      <c r="D78" s="7" t="s">
        <v>34</v>
      </c>
      <c r="E78" s="7" t="s">
        <v>35</v>
      </c>
      <c r="F78" s="7" t="s">
        <v>36</v>
      </c>
      <c r="G78" s="7" t="s">
        <v>0</v>
      </c>
      <c r="H78" s="7" t="s">
        <v>39</v>
      </c>
    </row>
    <row r="79" spans="1:8" x14ac:dyDescent="0.2">
      <c r="A79">
        <v>1</v>
      </c>
      <c r="B79">
        <v>1</v>
      </c>
      <c r="C79">
        <v>1</v>
      </c>
      <c r="D79">
        <v>1</v>
      </c>
      <c r="E79">
        <v>0</v>
      </c>
      <c r="F79">
        <v>0</v>
      </c>
      <c r="G79">
        <v>1</v>
      </c>
      <c r="H79">
        <v>12.48</v>
      </c>
    </row>
    <row r="80" spans="1:8" x14ac:dyDescent="0.2">
      <c r="A80">
        <v>2</v>
      </c>
      <c r="C80">
        <v>2</v>
      </c>
      <c r="D80">
        <v>0</v>
      </c>
      <c r="E80">
        <v>1</v>
      </c>
      <c r="F80">
        <v>0</v>
      </c>
      <c r="G80">
        <v>2</v>
      </c>
      <c r="H80">
        <v>15.600000000000001</v>
      </c>
    </row>
    <row r="81" spans="1:8" x14ac:dyDescent="0.2">
      <c r="A81">
        <v>3</v>
      </c>
      <c r="C81">
        <v>3</v>
      </c>
      <c r="D81">
        <v>0</v>
      </c>
      <c r="E81">
        <v>0</v>
      </c>
      <c r="F81">
        <v>1</v>
      </c>
      <c r="G81">
        <v>3</v>
      </c>
      <c r="H81">
        <v>16.899999999999999</v>
      </c>
    </row>
    <row r="82" spans="1:8" x14ac:dyDescent="0.2">
      <c r="A82">
        <v>4</v>
      </c>
      <c r="C82">
        <v>4</v>
      </c>
      <c r="D82">
        <v>0</v>
      </c>
      <c r="E82">
        <v>0</v>
      </c>
      <c r="F82">
        <v>0</v>
      </c>
      <c r="G82">
        <v>4</v>
      </c>
      <c r="H82">
        <v>10.66</v>
      </c>
    </row>
    <row r="83" spans="1:8" x14ac:dyDescent="0.2">
      <c r="A83">
        <v>5</v>
      </c>
      <c r="B83">
        <v>2</v>
      </c>
      <c r="C83">
        <v>1</v>
      </c>
      <c r="D83">
        <v>1</v>
      </c>
      <c r="E83">
        <v>0</v>
      </c>
      <c r="F83">
        <v>0</v>
      </c>
      <c r="G83">
        <v>5</v>
      </c>
      <c r="H83">
        <v>15.08</v>
      </c>
    </row>
    <row r="84" spans="1:8" x14ac:dyDescent="0.2">
      <c r="A84">
        <v>6</v>
      </c>
      <c r="C84">
        <v>2</v>
      </c>
      <c r="D84">
        <v>0</v>
      </c>
      <c r="E84">
        <v>1</v>
      </c>
      <c r="F84">
        <v>0</v>
      </c>
      <c r="G84">
        <v>6</v>
      </c>
      <c r="H84">
        <v>17.68</v>
      </c>
    </row>
    <row r="85" spans="1:8" x14ac:dyDescent="0.2">
      <c r="A85">
        <v>7</v>
      </c>
      <c r="C85">
        <v>3</v>
      </c>
      <c r="D85">
        <v>0</v>
      </c>
      <c r="E85">
        <v>0</v>
      </c>
      <c r="F85">
        <v>1</v>
      </c>
      <c r="G85">
        <v>7</v>
      </c>
      <c r="H85">
        <v>19.239999999999998</v>
      </c>
    </row>
    <row r="86" spans="1:8" x14ac:dyDescent="0.2">
      <c r="A86">
        <v>8</v>
      </c>
      <c r="C86">
        <v>4</v>
      </c>
      <c r="D86">
        <v>0</v>
      </c>
      <c r="E86">
        <v>0</v>
      </c>
      <c r="F86">
        <v>0</v>
      </c>
      <c r="G86">
        <v>8</v>
      </c>
      <c r="H86">
        <v>13.52</v>
      </c>
    </row>
    <row r="87" spans="1:8" x14ac:dyDescent="0.2">
      <c r="A87">
        <v>9</v>
      </c>
      <c r="B87">
        <v>3</v>
      </c>
      <c r="C87">
        <v>1</v>
      </c>
      <c r="D87">
        <v>1</v>
      </c>
      <c r="E87">
        <v>0</v>
      </c>
      <c r="F87">
        <v>0</v>
      </c>
      <c r="G87">
        <v>9</v>
      </c>
      <c r="H87">
        <v>15.600000000000001</v>
      </c>
    </row>
    <row r="88" spans="1:8" x14ac:dyDescent="0.2">
      <c r="A88">
        <v>10</v>
      </c>
      <c r="C88">
        <v>2</v>
      </c>
      <c r="D88">
        <v>0</v>
      </c>
      <c r="E88">
        <v>1</v>
      </c>
      <c r="F88">
        <v>0</v>
      </c>
      <c r="G88">
        <v>10</v>
      </c>
      <c r="H88">
        <v>19.5</v>
      </c>
    </row>
    <row r="89" spans="1:8" x14ac:dyDescent="0.2">
      <c r="A89">
        <v>11</v>
      </c>
      <c r="C89">
        <v>3</v>
      </c>
      <c r="D89">
        <v>0</v>
      </c>
      <c r="E89">
        <v>0</v>
      </c>
      <c r="F89">
        <v>1</v>
      </c>
      <c r="G89">
        <v>11</v>
      </c>
      <c r="H89">
        <v>20.28</v>
      </c>
    </row>
    <row r="90" spans="1:8" x14ac:dyDescent="0.2">
      <c r="A90">
        <v>12</v>
      </c>
      <c r="C90">
        <v>4</v>
      </c>
      <c r="D90">
        <v>0</v>
      </c>
      <c r="E90">
        <v>0</v>
      </c>
      <c r="F90">
        <v>0</v>
      </c>
      <c r="G90">
        <v>12</v>
      </c>
      <c r="H90">
        <v>14.56</v>
      </c>
    </row>
    <row r="91" spans="1:8" x14ac:dyDescent="0.2">
      <c r="A91">
        <v>13</v>
      </c>
      <c r="B91">
        <v>4</v>
      </c>
      <c r="C91">
        <v>1</v>
      </c>
      <c r="D91">
        <v>1</v>
      </c>
      <c r="E91">
        <v>0</v>
      </c>
      <c r="F91">
        <v>0</v>
      </c>
      <c r="G91">
        <v>13</v>
      </c>
      <c r="H91">
        <v>16.38</v>
      </c>
    </row>
    <row r="92" spans="1:8" x14ac:dyDescent="0.2">
      <c r="A92">
        <v>14</v>
      </c>
      <c r="C92">
        <v>2</v>
      </c>
      <c r="D92">
        <v>0</v>
      </c>
      <c r="E92">
        <v>1</v>
      </c>
      <c r="F92">
        <v>0</v>
      </c>
      <c r="G92">
        <v>14</v>
      </c>
      <c r="H92">
        <v>20.8</v>
      </c>
    </row>
    <row r="93" spans="1:8" x14ac:dyDescent="0.2">
      <c r="A93">
        <v>15</v>
      </c>
      <c r="C93">
        <v>3</v>
      </c>
      <c r="D93">
        <v>0</v>
      </c>
      <c r="E93">
        <v>0</v>
      </c>
      <c r="F93">
        <v>1</v>
      </c>
      <c r="G93">
        <v>15</v>
      </c>
      <c r="H93">
        <v>21.84</v>
      </c>
    </row>
    <row r="94" spans="1:8" x14ac:dyDescent="0.2">
      <c r="A94" s="1">
        <v>16</v>
      </c>
      <c r="B94" s="1"/>
      <c r="C94" s="1">
        <v>4</v>
      </c>
      <c r="D94" s="1">
        <v>0</v>
      </c>
      <c r="E94" s="1">
        <v>0</v>
      </c>
      <c r="F94" s="1">
        <v>0</v>
      </c>
      <c r="G94" s="1">
        <v>16</v>
      </c>
      <c r="H94" s="1">
        <v>15.34</v>
      </c>
    </row>
    <row r="98" spans="1:6" x14ac:dyDescent="0.2">
      <c r="A98" t="s">
        <v>2</v>
      </c>
    </row>
    <row r="99" spans="1:6" ht="17" thickBot="1" x14ac:dyDescent="0.25"/>
    <row r="100" spans="1:6" x14ac:dyDescent="0.2">
      <c r="A100" s="6" t="s">
        <v>3</v>
      </c>
      <c r="B100" s="6"/>
    </row>
    <row r="101" spans="1:6" x14ac:dyDescent="0.2">
      <c r="A101" s="3" t="s">
        <v>4</v>
      </c>
      <c r="B101" s="3">
        <v>0.98806593983773217</v>
      </c>
    </row>
    <row r="102" spans="1:6" x14ac:dyDescent="0.2">
      <c r="A102" s="3" t="s">
        <v>5</v>
      </c>
      <c r="B102" s="3">
        <v>0.976274301467421</v>
      </c>
    </row>
    <row r="103" spans="1:6" x14ac:dyDescent="0.2">
      <c r="A103" s="3" t="s">
        <v>6</v>
      </c>
      <c r="B103" s="3">
        <v>0.9676467747283013</v>
      </c>
    </row>
    <row r="104" spans="1:6" x14ac:dyDescent="0.2">
      <c r="A104" s="3" t="s">
        <v>7</v>
      </c>
      <c r="B104" s="3">
        <v>0.56332575752481673</v>
      </c>
    </row>
    <row r="105" spans="1:6" ht="17" thickBot="1" x14ac:dyDescent="0.25">
      <c r="A105" s="4" t="s">
        <v>8</v>
      </c>
      <c r="B105" s="4">
        <v>16</v>
      </c>
    </row>
    <row r="107" spans="1:6" ht="17" thickBot="1" x14ac:dyDescent="0.25">
      <c r="A107" t="s">
        <v>9</v>
      </c>
    </row>
    <row r="108" spans="1:6" x14ac:dyDescent="0.2">
      <c r="A108" s="5"/>
      <c r="B108" s="5" t="s">
        <v>14</v>
      </c>
      <c r="C108" s="5" t="s">
        <v>15</v>
      </c>
      <c r="D108" s="5" t="s">
        <v>16</v>
      </c>
      <c r="E108" s="5" t="s">
        <v>17</v>
      </c>
      <c r="F108" s="5" t="s">
        <v>18</v>
      </c>
    </row>
    <row r="109" spans="1:6" x14ac:dyDescent="0.2">
      <c r="A109" s="3" t="s">
        <v>10</v>
      </c>
      <c r="B109" s="3">
        <v>4</v>
      </c>
      <c r="C109" s="3">
        <v>143.63648000000003</v>
      </c>
      <c r="D109" s="3">
        <v>35.909120000000009</v>
      </c>
      <c r="E109" s="3">
        <v>113.15807310578572</v>
      </c>
      <c r="F109" s="3">
        <v>7.3758228114372277E-9</v>
      </c>
    </row>
    <row r="110" spans="1:6" x14ac:dyDescent="0.2">
      <c r="A110" s="3" t="s">
        <v>11</v>
      </c>
      <c r="B110" s="3">
        <v>11</v>
      </c>
      <c r="C110" s="3">
        <v>3.4906949999999948</v>
      </c>
      <c r="D110" s="3">
        <v>0.31733590909090864</v>
      </c>
      <c r="E110" s="3"/>
      <c r="F110" s="3"/>
    </row>
    <row r="111" spans="1:6" ht="17" thickBot="1" x14ac:dyDescent="0.25">
      <c r="A111" s="4" t="s">
        <v>12</v>
      </c>
      <c r="B111" s="4">
        <v>15</v>
      </c>
      <c r="C111" s="4">
        <v>147.12717500000002</v>
      </c>
      <c r="D111" s="4"/>
      <c r="E111" s="4"/>
      <c r="F111" s="4"/>
    </row>
    <row r="112" spans="1:6" ht="17" thickBot="1" x14ac:dyDescent="0.25"/>
    <row r="113" spans="1:9" x14ac:dyDescent="0.2">
      <c r="A113" s="5"/>
      <c r="B113" s="5" t="s">
        <v>19</v>
      </c>
      <c r="C113" s="5" t="s">
        <v>7</v>
      </c>
      <c r="D113" s="5" t="s">
        <v>20</v>
      </c>
      <c r="E113" s="5" t="s">
        <v>21</v>
      </c>
      <c r="F113" s="5" t="s">
        <v>22</v>
      </c>
      <c r="G113" s="5" t="s">
        <v>23</v>
      </c>
      <c r="H113" s="5" t="s">
        <v>24</v>
      </c>
      <c r="I113" s="5" t="s">
        <v>25</v>
      </c>
    </row>
    <row r="114" spans="1:9" x14ac:dyDescent="0.2">
      <c r="A114" s="9" t="s">
        <v>13</v>
      </c>
      <c r="B114" s="9">
        <v>9.7337499999999988</v>
      </c>
      <c r="C114" s="3">
        <v>0.42249431814361249</v>
      </c>
      <c r="D114" s="3">
        <v>23.038771368024275</v>
      </c>
      <c r="E114" s="3">
        <v>1.1661715701215378E-10</v>
      </c>
      <c r="F114" s="3">
        <v>8.8038462755428721</v>
      </c>
      <c r="G114" s="3">
        <v>10.663653724457125</v>
      </c>
      <c r="H114" s="3">
        <v>8.8038462755428721</v>
      </c>
      <c r="I114" s="3">
        <v>10.663653724457125</v>
      </c>
    </row>
    <row r="115" spans="1:9" x14ac:dyDescent="0.2">
      <c r="A115" s="9" t="s">
        <v>34</v>
      </c>
      <c r="B115" s="9">
        <v>2.5008749999999993</v>
      </c>
      <c r="C115" s="3">
        <v>0.40938127337316749</v>
      </c>
      <c r="D115" s="3">
        <v>6.1089140189379183</v>
      </c>
      <c r="E115" s="3">
        <v>7.6398925275501342E-5</v>
      </c>
      <c r="F115" s="3">
        <v>1.5998328924862395</v>
      </c>
      <c r="G115" s="3">
        <v>3.4019171075137589</v>
      </c>
      <c r="H115" s="3">
        <v>1.5998328924862395</v>
      </c>
      <c r="I115" s="3">
        <v>3.4019171075137589</v>
      </c>
    </row>
    <row r="116" spans="1:9" x14ac:dyDescent="0.2">
      <c r="A116" s="9" t="s">
        <v>35</v>
      </c>
      <c r="B116" s="9">
        <v>5.6322499999999982</v>
      </c>
      <c r="C116" s="3">
        <v>0.40327986982874642</v>
      </c>
      <c r="D116" s="3">
        <v>13.966107463761443</v>
      </c>
      <c r="E116" s="3">
        <v>2.4111170688618488E-8</v>
      </c>
      <c r="F116" s="3">
        <v>4.7446369911432393</v>
      </c>
      <c r="G116" s="3">
        <v>6.5198630088567571</v>
      </c>
      <c r="H116" s="3">
        <v>4.7446369911432393</v>
      </c>
      <c r="I116" s="3">
        <v>6.5198630088567571</v>
      </c>
    </row>
    <row r="117" spans="1:9" x14ac:dyDescent="0.2">
      <c r="A117" s="9" t="s">
        <v>36</v>
      </c>
      <c r="B117" s="9">
        <v>6.4236249999999986</v>
      </c>
      <c r="C117" s="3">
        <v>0.39957431006179983</v>
      </c>
      <c r="D117" s="3">
        <v>16.076171160769807</v>
      </c>
      <c r="E117" s="3">
        <v>5.4842215024990549E-9</v>
      </c>
      <c r="F117" s="3">
        <v>5.5441678732001218</v>
      </c>
      <c r="G117" s="3">
        <v>7.3030821267998753</v>
      </c>
      <c r="H117" s="3">
        <v>5.5441678732001218</v>
      </c>
      <c r="I117" s="3">
        <v>7.3030821267998753</v>
      </c>
    </row>
    <row r="118" spans="1:9" ht="17" thickBot="1" x14ac:dyDescent="0.25">
      <c r="A118" s="10" t="s">
        <v>0</v>
      </c>
      <c r="B118" s="10">
        <v>0.37862499999999993</v>
      </c>
      <c r="C118" s="4">
        <v>3.1490867182551348E-2</v>
      </c>
      <c r="D118" s="4">
        <v>12.023327201665339</v>
      </c>
      <c r="E118" s="4">
        <v>1.140289924279784E-7</v>
      </c>
      <c r="F118" s="4">
        <v>0.30931406865278765</v>
      </c>
      <c r="G118" s="4">
        <v>0.44793593134721221</v>
      </c>
      <c r="H118" s="4">
        <v>0.30931406865278765</v>
      </c>
      <c r="I118" s="4">
        <v>0.44793593134721221</v>
      </c>
    </row>
    <row r="123" spans="1:9" x14ac:dyDescent="0.2">
      <c r="A123" s="7" t="s">
        <v>32</v>
      </c>
      <c r="B123" s="7" t="s">
        <v>31</v>
      </c>
      <c r="C123" s="7" t="s">
        <v>37</v>
      </c>
    </row>
    <row r="124" spans="1:9" x14ac:dyDescent="0.2">
      <c r="A124" t="s">
        <v>108</v>
      </c>
      <c r="B124">
        <v>17</v>
      </c>
      <c r="C124">
        <f>9.7+2.5*1+0.38*B124</f>
        <v>18.66</v>
      </c>
    </row>
    <row r="125" spans="1:9" x14ac:dyDescent="0.2">
      <c r="A125" t="s">
        <v>109</v>
      </c>
      <c r="B125">
        <v>18</v>
      </c>
      <c r="C125">
        <f>9.7+5.6*1+0.38*B125</f>
        <v>22.14</v>
      </c>
    </row>
    <row r="126" spans="1:9" x14ac:dyDescent="0.2">
      <c r="A126" t="s">
        <v>110</v>
      </c>
      <c r="B126">
        <v>19</v>
      </c>
      <c r="C126">
        <f>9.7+6.4*1+0.38*B126</f>
        <v>23.32</v>
      </c>
    </row>
    <row r="127" spans="1:9" x14ac:dyDescent="0.2">
      <c r="A127" t="s">
        <v>111</v>
      </c>
      <c r="B127">
        <v>20</v>
      </c>
      <c r="C127">
        <f>9.7+0.38*B127</f>
        <v>17.299999999999997</v>
      </c>
    </row>
    <row r="128" spans="1:9" x14ac:dyDescent="0.2">
      <c r="A128" s="36" t="s">
        <v>81</v>
      </c>
      <c r="B128" s="36">
        <v>21</v>
      </c>
      <c r="C128" s="36">
        <f>9.7+2.5*1+0.38*B128</f>
        <v>20.18</v>
      </c>
    </row>
    <row r="129" spans="1:3" x14ac:dyDescent="0.2">
      <c r="A129" s="36" t="s">
        <v>82</v>
      </c>
      <c r="B129" s="36">
        <v>22</v>
      </c>
      <c r="C129" s="36">
        <f>9.7+5.6*1+0.38*B129</f>
        <v>23.659999999999997</v>
      </c>
    </row>
    <row r="130" spans="1:3" x14ac:dyDescent="0.2">
      <c r="A130" s="36" t="s">
        <v>83</v>
      </c>
      <c r="B130" s="36">
        <v>23</v>
      </c>
      <c r="C130" s="36">
        <f>9.7+6.4*1+0.38*B130</f>
        <v>24.840000000000003</v>
      </c>
    </row>
    <row r="131" spans="1:3" x14ac:dyDescent="0.2">
      <c r="A131" s="37" t="s">
        <v>84</v>
      </c>
      <c r="B131" s="37">
        <v>24</v>
      </c>
      <c r="C131" s="37">
        <f>9.7+0.38*B131</f>
        <v>18.82</v>
      </c>
    </row>
    <row r="132" spans="1:3" x14ac:dyDescent="0.2">
      <c r="A132" s="35"/>
      <c r="B132" s="35"/>
      <c r="C132" s="35"/>
    </row>
    <row r="133" spans="1:3" x14ac:dyDescent="0.2">
      <c r="A133" s="35"/>
      <c r="B133" s="35"/>
      <c r="C133" s="35"/>
    </row>
    <row r="134" spans="1:3" x14ac:dyDescent="0.2">
      <c r="A134" s="35"/>
      <c r="B134" s="35"/>
      <c r="C134" s="35"/>
    </row>
    <row r="135" spans="1:3" x14ac:dyDescent="0.2">
      <c r="A135" s="35"/>
      <c r="B135" s="35"/>
      <c r="C135" s="35"/>
    </row>
  </sheetData>
  <mergeCells count="1">
    <mergeCell ref="A66:F6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F3E4E-A37C-5845-B822-4CD70D8D6032}">
  <dimension ref="A1:E61"/>
  <sheetViews>
    <sheetView zoomScale="200" zoomScaleNormal="200" workbookViewId="0">
      <selection activeCell="F12" sqref="F12"/>
    </sheetView>
  </sheetViews>
  <sheetFormatPr baseColWidth="10" defaultRowHeight="16" x14ac:dyDescent="0.2"/>
  <cols>
    <col min="3" max="3" width="11.6640625" bestFit="1" customWidth="1"/>
  </cols>
  <sheetData>
    <row r="1" spans="1:4" x14ac:dyDescent="0.2">
      <c r="A1" t="s">
        <v>42</v>
      </c>
    </row>
    <row r="3" spans="1:4" ht="20" customHeight="1" x14ac:dyDescent="0.2">
      <c r="A3" s="51" t="s">
        <v>46</v>
      </c>
      <c r="B3" s="51"/>
      <c r="C3" s="51"/>
      <c r="D3" s="17"/>
    </row>
    <row r="4" spans="1:4" ht="20" customHeight="1" x14ac:dyDescent="0.2">
      <c r="C4" s="15"/>
      <c r="D4" s="15"/>
    </row>
    <row r="5" spans="1:4" ht="18" x14ac:dyDescent="0.25">
      <c r="A5" s="7" t="s">
        <v>43</v>
      </c>
      <c r="B5" s="7" t="s">
        <v>45</v>
      </c>
      <c r="C5" s="7" t="s">
        <v>58</v>
      </c>
      <c r="D5" s="23" t="s">
        <v>54</v>
      </c>
    </row>
    <row r="6" spans="1:4" x14ac:dyDescent="0.2">
      <c r="A6">
        <v>1</v>
      </c>
      <c r="B6">
        <v>110</v>
      </c>
    </row>
    <row r="7" spans="1:4" x14ac:dyDescent="0.2">
      <c r="A7">
        <v>2</v>
      </c>
      <c r="B7">
        <v>115</v>
      </c>
    </row>
    <row r="8" spans="1:4" x14ac:dyDescent="0.2">
      <c r="A8">
        <v>3</v>
      </c>
      <c r="B8">
        <v>125</v>
      </c>
      <c r="D8" s="14"/>
    </row>
    <row r="9" spans="1:4" x14ac:dyDescent="0.2">
      <c r="A9">
        <v>4</v>
      </c>
      <c r="B9">
        <v>120</v>
      </c>
      <c r="C9" s="14"/>
      <c r="D9" s="14">
        <f>B9-C9</f>
        <v>120</v>
      </c>
    </row>
    <row r="10" spans="1:4" x14ac:dyDescent="0.2">
      <c r="A10">
        <v>5</v>
      </c>
      <c r="B10">
        <v>125</v>
      </c>
      <c r="C10" s="14"/>
      <c r="D10" s="14">
        <f t="shared" ref="D10:D15" si="0">B10-C10</f>
        <v>125</v>
      </c>
    </row>
    <row r="11" spans="1:4" x14ac:dyDescent="0.2">
      <c r="A11">
        <v>6</v>
      </c>
      <c r="B11">
        <v>120</v>
      </c>
      <c r="C11" s="14"/>
      <c r="D11" s="14">
        <f t="shared" si="0"/>
        <v>120</v>
      </c>
    </row>
    <row r="12" spans="1:4" x14ac:dyDescent="0.2">
      <c r="A12">
        <v>7</v>
      </c>
      <c r="B12">
        <v>130</v>
      </c>
      <c r="C12" s="14"/>
      <c r="D12" s="14">
        <f t="shared" si="0"/>
        <v>130</v>
      </c>
    </row>
    <row r="13" spans="1:4" x14ac:dyDescent="0.2">
      <c r="A13">
        <v>8</v>
      </c>
      <c r="B13">
        <v>115</v>
      </c>
      <c r="C13" s="14"/>
      <c r="D13" s="14">
        <f t="shared" si="0"/>
        <v>115</v>
      </c>
    </row>
    <row r="14" spans="1:4" x14ac:dyDescent="0.2">
      <c r="A14">
        <v>9</v>
      </c>
      <c r="B14">
        <v>110</v>
      </c>
      <c r="C14" s="14"/>
      <c r="D14" s="14">
        <f t="shared" si="0"/>
        <v>110</v>
      </c>
    </row>
    <row r="15" spans="1:4" x14ac:dyDescent="0.2">
      <c r="A15" s="1">
        <v>10</v>
      </c>
      <c r="B15" s="1">
        <v>130</v>
      </c>
      <c r="C15" s="14"/>
      <c r="D15" s="14">
        <f t="shared" si="0"/>
        <v>130</v>
      </c>
    </row>
    <row r="16" spans="1:4" x14ac:dyDescent="0.2">
      <c r="C16" s="14"/>
      <c r="D16" s="14"/>
    </row>
    <row r="18" spans="1:5" x14ac:dyDescent="0.2">
      <c r="A18" s="51" t="s">
        <v>47</v>
      </c>
      <c r="B18" s="51"/>
      <c r="C18" s="51"/>
      <c r="D18" s="17"/>
    </row>
    <row r="19" spans="1:5" x14ac:dyDescent="0.2">
      <c r="A19" s="18"/>
      <c r="B19" s="18"/>
      <c r="C19" s="18"/>
      <c r="D19" s="18"/>
    </row>
    <row r="20" spans="1:5" x14ac:dyDescent="0.2">
      <c r="A20" s="19" t="s">
        <v>48</v>
      </c>
      <c r="B20" s="19"/>
      <c r="C20" s="19"/>
      <c r="D20" s="19"/>
      <c r="E20" s="20"/>
    </row>
    <row r="21" spans="1:5" x14ac:dyDescent="0.2">
      <c r="A21" s="19" t="s">
        <v>1</v>
      </c>
      <c r="B21" s="19"/>
      <c r="C21" s="19"/>
      <c r="D21" s="19"/>
      <c r="E21" s="20"/>
    </row>
    <row r="22" spans="1:5" x14ac:dyDescent="0.2">
      <c r="A22" s="19" t="s">
        <v>50</v>
      </c>
      <c r="B22" s="19">
        <v>0.5</v>
      </c>
      <c r="C22" s="19"/>
      <c r="D22" s="19"/>
      <c r="E22" s="20"/>
    </row>
    <row r="23" spans="1:5" x14ac:dyDescent="0.2">
      <c r="A23" s="19" t="s">
        <v>51</v>
      </c>
      <c r="B23" s="19">
        <v>0.3</v>
      </c>
      <c r="C23" s="19"/>
      <c r="D23" s="19"/>
      <c r="E23" s="20"/>
    </row>
    <row r="24" spans="1:5" x14ac:dyDescent="0.2">
      <c r="A24" s="19" t="s">
        <v>52</v>
      </c>
      <c r="B24" s="19">
        <v>0.2</v>
      </c>
      <c r="C24" s="19"/>
      <c r="D24" s="19"/>
      <c r="E24" s="20"/>
    </row>
    <row r="25" spans="1:5" x14ac:dyDescent="0.2">
      <c r="A25" s="19" t="s">
        <v>49</v>
      </c>
      <c r="B25" s="19">
        <v>3</v>
      </c>
      <c r="C25" s="19"/>
      <c r="D25" s="19"/>
      <c r="E25" s="20"/>
    </row>
    <row r="26" spans="1:5" x14ac:dyDescent="0.2">
      <c r="A26" s="20"/>
      <c r="B26" s="20"/>
      <c r="C26" s="20"/>
      <c r="D26" s="20"/>
      <c r="E26" s="20"/>
    </row>
    <row r="27" spans="1:5" ht="18" x14ac:dyDescent="0.25">
      <c r="A27" s="7" t="s">
        <v>43</v>
      </c>
      <c r="B27" s="7" t="s">
        <v>45</v>
      </c>
      <c r="C27" s="7" t="s">
        <v>58</v>
      </c>
      <c r="D27" s="23" t="s">
        <v>54</v>
      </c>
    </row>
    <row r="28" spans="1:5" x14ac:dyDescent="0.2">
      <c r="A28">
        <v>1</v>
      </c>
      <c r="B28">
        <v>110</v>
      </c>
    </row>
    <row r="29" spans="1:5" x14ac:dyDescent="0.2">
      <c r="A29">
        <v>2</v>
      </c>
      <c r="B29">
        <v>115</v>
      </c>
    </row>
    <row r="30" spans="1:5" x14ac:dyDescent="0.2">
      <c r="A30">
        <v>3</v>
      </c>
      <c r="B30">
        <v>125</v>
      </c>
      <c r="C30" s="14"/>
      <c r="D30" s="14"/>
    </row>
    <row r="31" spans="1:5" ht="21" x14ac:dyDescent="0.25">
      <c r="A31">
        <v>4</v>
      </c>
      <c r="B31">
        <v>120</v>
      </c>
      <c r="C31" s="14"/>
      <c r="D31" s="14">
        <f>B31-C31</f>
        <v>120</v>
      </c>
      <c r="E31" s="22" t="s">
        <v>53</v>
      </c>
    </row>
    <row r="32" spans="1:5" x14ac:dyDescent="0.2">
      <c r="A32">
        <v>5</v>
      </c>
      <c r="B32">
        <v>125</v>
      </c>
      <c r="C32" s="14"/>
      <c r="D32" s="14">
        <f t="shared" ref="D32:D37" si="1">B32-C32</f>
        <v>125</v>
      </c>
    </row>
    <row r="33" spans="1:4" x14ac:dyDescent="0.2">
      <c r="A33">
        <v>6</v>
      </c>
      <c r="B33">
        <v>120</v>
      </c>
      <c r="C33" s="14"/>
      <c r="D33" s="14">
        <f t="shared" si="1"/>
        <v>120</v>
      </c>
    </row>
    <row r="34" spans="1:4" x14ac:dyDescent="0.2">
      <c r="A34">
        <v>7</v>
      </c>
      <c r="B34">
        <v>130</v>
      </c>
      <c r="C34" s="14"/>
      <c r="D34" s="14">
        <f t="shared" si="1"/>
        <v>130</v>
      </c>
    </row>
    <row r="35" spans="1:4" x14ac:dyDescent="0.2">
      <c r="A35">
        <v>8</v>
      </c>
      <c r="B35">
        <v>115</v>
      </c>
      <c r="C35" s="14"/>
      <c r="D35" s="14">
        <f t="shared" si="1"/>
        <v>115</v>
      </c>
    </row>
    <row r="36" spans="1:4" x14ac:dyDescent="0.2">
      <c r="A36">
        <v>9</v>
      </c>
      <c r="B36">
        <v>110</v>
      </c>
      <c r="C36" s="14"/>
      <c r="D36" s="14">
        <f t="shared" si="1"/>
        <v>110</v>
      </c>
    </row>
    <row r="37" spans="1:4" x14ac:dyDescent="0.2">
      <c r="A37" s="1">
        <v>10</v>
      </c>
      <c r="B37" s="1">
        <v>130</v>
      </c>
      <c r="C37" s="16"/>
      <c r="D37" s="16">
        <f t="shared" si="1"/>
        <v>130</v>
      </c>
    </row>
    <row r="38" spans="1:4" x14ac:dyDescent="0.2">
      <c r="C38" s="24"/>
      <c r="D38" s="14"/>
    </row>
    <row r="41" spans="1:4" x14ac:dyDescent="0.2">
      <c r="A41" s="51" t="s">
        <v>55</v>
      </c>
      <c r="B41" s="51"/>
      <c r="C41" s="51"/>
      <c r="D41" s="51"/>
    </row>
    <row r="46" spans="1:4" x14ac:dyDescent="0.2">
      <c r="A46" s="24" t="s">
        <v>56</v>
      </c>
      <c r="B46">
        <v>0.75</v>
      </c>
      <c r="D46" t="s">
        <v>57</v>
      </c>
    </row>
    <row r="49" spans="1:5" ht="18" x14ac:dyDescent="0.25">
      <c r="A49" s="7" t="s">
        <v>43</v>
      </c>
      <c r="B49" s="7" t="s">
        <v>45</v>
      </c>
      <c r="C49" s="7" t="s">
        <v>58</v>
      </c>
      <c r="D49" s="23" t="s">
        <v>54</v>
      </c>
    </row>
    <row r="50" spans="1:5" x14ac:dyDescent="0.2">
      <c r="A50">
        <v>1</v>
      </c>
      <c r="B50">
        <v>110</v>
      </c>
      <c r="D50" s="14">
        <v>0</v>
      </c>
    </row>
    <row r="51" spans="1:5" x14ac:dyDescent="0.2">
      <c r="A51">
        <v>2</v>
      </c>
      <c r="B51">
        <v>115</v>
      </c>
      <c r="C51" s="14"/>
      <c r="D51" s="14" t="str">
        <f>IF(B51-C51=B51,"",B51-C51)</f>
        <v/>
      </c>
      <c r="E51" s="21"/>
    </row>
    <row r="52" spans="1:5" x14ac:dyDescent="0.2">
      <c r="A52">
        <v>3</v>
      </c>
      <c r="B52">
        <v>125</v>
      </c>
      <c r="C52" s="14"/>
      <c r="D52" s="14" t="str">
        <f t="shared" ref="D52:D59" si="2">IF(B52-C52=B52,"",B52-C52)</f>
        <v/>
      </c>
      <c r="E52" s="21" t="s">
        <v>53</v>
      </c>
    </row>
    <row r="53" spans="1:5" x14ac:dyDescent="0.2">
      <c r="A53">
        <v>4</v>
      </c>
      <c r="B53">
        <v>120</v>
      </c>
      <c r="C53" s="14"/>
      <c r="D53" s="14" t="str">
        <f t="shared" si="2"/>
        <v/>
      </c>
    </row>
    <row r="54" spans="1:5" x14ac:dyDescent="0.2">
      <c r="A54">
        <v>5</v>
      </c>
      <c r="B54">
        <v>125</v>
      </c>
      <c r="C54" s="14"/>
      <c r="D54" s="14" t="str">
        <f t="shared" si="2"/>
        <v/>
      </c>
    </row>
    <row r="55" spans="1:5" x14ac:dyDescent="0.2">
      <c r="A55">
        <v>6</v>
      </c>
      <c r="B55">
        <v>120</v>
      </c>
      <c r="C55" s="14"/>
      <c r="D55" s="14" t="str">
        <f t="shared" si="2"/>
        <v/>
      </c>
    </row>
    <row r="56" spans="1:5" x14ac:dyDescent="0.2">
      <c r="A56">
        <v>7</v>
      </c>
      <c r="B56">
        <v>130</v>
      </c>
      <c r="C56" s="14"/>
      <c r="D56" s="14" t="str">
        <f t="shared" si="2"/>
        <v/>
      </c>
    </row>
    <row r="57" spans="1:5" x14ac:dyDescent="0.2">
      <c r="A57">
        <v>8</v>
      </c>
      <c r="B57">
        <v>115</v>
      </c>
      <c r="C57" s="14"/>
      <c r="D57" s="14" t="str">
        <f t="shared" si="2"/>
        <v/>
      </c>
    </row>
    <row r="58" spans="1:5" x14ac:dyDescent="0.2">
      <c r="A58">
        <v>9</v>
      </c>
      <c r="B58">
        <v>110</v>
      </c>
      <c r="C58" s="14"/>
      <c r="D58" s="14" t="str">
        <f t="shared" si="2"/>
        <v/>
      </c>
    </row>
    <row r="59" spans="1:5" x14ac:dyDescent="0.2">
      <c r="A59" s="1">
        <v>10</v>
      </c>
      <c r="B59" s="1">
        <v>130</v>
      </c>
      <c r="C59" s="16"/>
      <c r="D59" s="16" t="str">
        <f t="shared" si="2"/>
        <v/>
      </c>
    </row>
    <row r="60" spans="1:5" x14ac:dyDescent="0.2">
      <c r="C60" s="24"/>
      <c r="D60" s="14"/>
    </row>
    <row r="61" spans="1:5" x14ac:dyDescent="0.2">
      <c r="D61" s="14"/>
    </row>
  </sheetData>
  <mergeCells count="3">
    <mergeCell ref="A3:C3"/>
    <mergeCell ref="A18:C18"/>
    <mergeCell ref="A41:D4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77912-7175-6F4A-A514-E4B360688166}">
  <dimension ref="A1:E60"/>
  <sheetViews>
    <sheetView topLeftCell="A23" zoomScale="150" zoomScaleNormal="150" workbookViewId="0">
      <selection activeCell="C27" sqref="C27"/>
    </sheetView>
  </sheetViews>
  <sheetFormatPr baseColWidth="10" defaultRowHeight="16" x14ac:dyDescent="0.2"/>
  <cols>
    <col min="3" max="3" width="11.6640625" bestFit="1" customWidth="1"/>
  </cols>
  <sheetData>
    <row r="1" spans="1:4" x14ac:dyDescent="0.2">
      <c r="A1" t="s">
        <v>42</v>
      </c>
    </row>
    <row r="3" spans="1:4" ht="20" customHeight="1" x14ac:dyDescent="0.2">
      <c r="A3" s="51" t="s">
        <v>46</v>
      </c>
      <c r="B3" s="51"/>
      <c r="C3" s="51"/>
      <c r="D3" s="17"/>
    </row>
    <row r="4" spans="1:4" ht="20" customHeight="1" x14ac:dyDescent="0.2">
      <c r="C4" s="15"/>
      <c r="D4" s="15"/>
    </row>
    <row r="5" spans="1:4" ht="18" x14ac:dyDescent="0.25">
      <c r="A5" s="7" t="s">
        <v>43</v>
      </c>
      <c r="B5" s="7" t="s">
        <v>45</v>
      </c>
      <c r="C5" s="7" t="s">
        <v>44</v>
      </c>
      <c r="D5" s="23" t="s">
        <v>54</v>
      </c>
    </row>
    <row r="6" spans="1:4" x14ac:dyDescent="0.2">
      <c r="A6">
        <v>1</v>
      </c>
      <c r="B6">
        <v>110</v>
      </c>
    </row>
    <row r="7" spans="1:4" x14ac:dyDescent="0.2">
      <c r="A7">
        <v>2</v>
      </c>
      <c r="B7">
        <v>115</v>
      </c>
    </row>
    <row r="8" spans="1:4" x14ac:dyDescent="0.2">
      <c r="A8">
        <v>3</v>
      </c>
      <c r="B8">
        <v>125</v>
      </c>
      <c r="D8" s="14"/>
    </row>
    <row r="9" spans="1:4" x14ac:dyDescent="0.2">
      <c r="A9">
        <v>4</v>
      </c>
      <c r="B9">
        <v>120</v>
      </c>
      <c r="C9" s="14">
        <f t="shared" ref="C9:C15" si="0">AVERAGE(B6:B8)</f>
        <v>116.66666666666667</v>
      </c>
      <c r="D9" s="14">
        <f t="shared" ref="D9:D15" si="1">IF(B9-C9=B9,"",B9-C9)</f>
        <v>3.3333333333333286</v>
      </c>
    </row>
    <row r="10" spans="1:4" x14ac:dyDescent="0.2">
      <c r="A10">
        <v>5</v>
      </c>
      <c r="B10">
        <v>125</v>
      </c>
      <c r="C10" s="14">
        <f t="shared" si="0"/>
        <v>120</v>
      </c>
      <c r="D10" s="14">
        <f t="shared" si="1"/>
        <v>5</v>
      </c>
    </row>
    <row r="11" spans="1:4" x14ac:dyDescent="0.2">
      <c r="A11">
        <v>6</v>
      </c>
      <c r="B11">
        <v>120</v>
      </c>
      <c r="C11" s="14">
        <f t="shared" si="0"/>
        <v>123.33333333333333</v>
      </c>
      <c r="D11" s="14">
        <f t="shared" si="1"/>
        <v>-3.3333333333333286</v>
      </c>
    </row>
    <row r="12" spans="1:4" x14ac:dyDescent="0.2">
      <c r="A12">
        <v>7</v>
      </c>
      <c r="B12">
        <v>130</v>
      </c>
      <c r="C12" s="14">
        <f t="shared" si="0"/>
        <v>121.66666666666667</v>
      </c>
      <c r="D12" s="14">
        <f t="shared" si="1"/>
        <v>8.3333333333333286</v>
      </c>
    </row>
    <row r="13" spans="1:4" x14ac:dyDescent="0.2">
      <c r="A13">
        <v>8</v>
      </c>
      <c r="B13">
        <v>115</v>
      </c>
      <c r="C13" s="14">
        <f t="shared" si="0"/>
        <v>125</v>
      </c>
      <c r="D13" s="14">
        <f t="shared" si="1"/>
        <v>-10</v>
      </c>
    </row>
    <row r="14" spans="1:4" x14ac:dyDescent="0.2">
      <c r="A14">
        <v>9</v>
      </c>
      <c r="B14">
        <v>110</v>
      </c>
      <c r="C14" s="14">
        <f t="shared" si="0"/>
        <v>121.66666666666667</v>
      </c>
      <c r="D14" s="14">
        <f t="shared" si="1"/>
        <v>-11.666666666666671</v>
      </c>
    </row>
    <row r="15" spans="1:4" x14ac:dyDescent="0.2">
      <c r="A15" s="1">
        <v>10</v>
      </c>
      <c r="B15" s="1">
        <v>130</v>
      </c>
      <c r="C15" s="16">
        <f t="shared" si="0"/>
        <v>118.33333333333333</v>
      </c>
      <c r="D15" s="16">
        <f t="shared" si="1"/>
        <v>11.666666666666671</v>
      </c>
    </row>
    <row r="16" spans="1:4" x14ac:dyDescent="0.2">
      <c r="C16" s="24"/>
      <c r="D16" s="14"/>
    </row>
    <row r="18" spans="1:5" x14ac:dyDescent="0.2">
      <c r="A18" s="51" t="s">
        <v>47</v>
      </c>
      <c r="B18" s="51"/>
      <c r="C18" s="51"/>
      <c r="D18" s="17"/>
    </row>
    <row r="19" spans="1:5" x14ac:dyDescent="0.2">
      <c r="A19" s="18"/>
      <c r="B19" s="18"/>
      <c r="C19" s="18"/>
      <c r="D19" s="18"/>
    </row>
    <row r="20" spans="1:5" x14ac:dyDescent="0.2">
      <c r="A20" s="19" t="s">
        <v>48</v>
      </c>
      <c r="B20" s="19"/>
      <c r="C20" s="19"/>
      <c r="D20" s="19"/>
      <c r="E20" s="20"/>
    </row>
    <row r="21" spans="1:5" x14ac:dyDescent="0.2">
      <c r="A21" s="19" t="s">
        <v>1</v>
      </c>
      <c r="B21" s="19"/>
      <c r="C21" s="19"/>
      <c r="D21" s="19"/>
      <c r="E21" s="20"/>
    </row>
    <row r="22" spans="1:5" x14ac:dyDescent="0.2">
      <c r="A22" s="19" t="s">
        <v>50</v>
      </c>
      <c r="B22" s="19">
        <v>0.5</v>
      </c>
      <c r="C22" s="19"/>
      <c r="D22" s="19"/>
      <c r="E22" s="20"/>
    </row>
    <row r="23" spans="1:5" x14ac:dyDescent="0.2">
      <c r="A23" s="19" t="s">
        <v>51</v>
      </c>
      <c r="B23" s="19">
        <v>0.3</v>
      </c>
      <c r="C23" s="19"/>
      <c r="D23" s="19"/>
      <c r="E23" s="20"/>
    </row>
    <row r="24" spans="1:5" x14ac:dyDescent="0.2">
      <c r="A24" s="19" t="s">
        <v>52</v>
      </c>
      <c r="B24" s="19">
        <v>0.2</v>
      </c>
      <c r="C24" s="19"/>
      <c r="D24" s="19"/>
      <c r="E24" s="20"/>
    </row>
    <row r="25" spans="1:5" x14ac:dyDescent="0.2">
      <c r="A25" s="19" t="s">
        <v>49</v>
      </c>
      <c r="B25" s="19">
        <v>3</v>
      </c>
      <c r="C25" s="19"/>
      <c r="D25" s="19"/>
      <c r="E25" s="20"/>
    </row>
    <row r="26" spans="1:5" x14ac:dyDescent="0.2">
      <c r="A26" s="20"/>
      <c r="B26" s="20"/>
      <c r="C26" s="20"/>
      <c r="D26" s="20"/>
      <c r="E26" s="20"/>
    </row>
    <row r="27" spans="1:5" ht="18" x14ac:dyDescent="0.25">
      <c r="A27" s="7" t="s">
        <v>43</v>
      </c>
      <c r="B27" s="7" t="s">
        <v>45</v>
      </c>
      <c r="C27" s="7" t="s">
        <v>58</v>
      </c>
      <c r="D27" s="23" t="s">
        <v>54</v>
      </c>
    </row>
    <row r="28" spans="1:5" x14ac:dyDescent="0.2">
      <c r="A28">
        <v>1</v>
      </c>
      <c r="B28">
        <v>110</v>
      </c>
    </row>
    <row r="29" spans="1:5" x14ac:dyDescent="0.2">
      <c r="A29">
        <v>2</v>
      </c>
      <c r="B29">
        <v>115</v>
      </c>
    </row>
    <row r="30" spans="1:5" ht="21" x14ac:dyDescent="0.25">
      <c r="A30">
        <v>3</v>
      </c>
      <c r="B30">
        <v>125</v>
      </c>
      <c r="D30" s="14"/>
      <c r="E30" s="22" t="s">
        <v>53</v>
      </c>
    </row>
    <row r="31" spans="1:5" x14ac:dyDescent="0.2">
      <c r="A31">
        <v>4</v>
      </c>
      <c r="B31">
        <v>120</v>
      </c>
      <c r="C31" s="14">
        <f t="shared" ref="C31:C37" si="2">$B$22*B30+$B$23*B29+$B$24*B28</f>
        <v>119</v>
      </c>
      <c r="D31" s="14">
        <f t="shared" ref="D31:D37" si="3">IF(B31-C31=B31,"",B31-C31)</f>
        <v>1</v>
      </c>
    </row>
    <row r="32" spans="1:5" x14ac:dyDescent="0.2">
      <c r="A32">
        <v>5</v>
      </c>
      <c r="B32">
        <v>125</v>
      </c>
      <c r="C32" s="14">
        <f t="shared" si="2"/>
        <v>120.5</v>
      </c>
      <c r="D32" s="14">
        <f t="shared" si="3"/>
        <v>4.5</v>
      </c>
    </row>
    <row r="33" spans="1:4" x14ac:dyDescent="0.2">
      <c r="A33">
        <v>6</v>
      </c>
      <c r="B33">
        <v>120</v>
      </c>
      <c r="C33" s="14">
        <f t="shared" si="2"/>
        <v>123.5</v>
      </c>
      <c r="D33" s="14">
        <f t="shared" si="3"/>
        <v>-3.5</v>
      </c>
    </row>
    <row r="34" spans="1:4" x14ac:dyDescent="0.2">
      <c r="A34">
        <v>7</v>
      </c>
      <c r="B34">
        <v>130</v>
      </c>
      <c r="C34" s="14">
        <f t="shared" si="2"/>
        <v>121.5</v>
      </c>
      <c r="D34" s="14">
        <f t="shared" si="3"/>
        <v>8.5</v>
      </c>
    </row>
    <row r="35" spans="1:4" x14ac:dyDescent="0.2">
      <c r="A35">
        <v>8</v>
      </c>
      <c r="B35">
        <v>115</v>
      </c>
      <c r="C35" s="14">
        <f t="shared" si="2"/>
        <v>126</v>
      </c>
      <c r="D35" s="14">
        <f t="shared" si="3"/>
        <v>-11</v>
      </c>
    </row>
    <row r="36" spans="1:4" x14ac:dyDescent="0.2">
      <c r="A36">
        <v>9</v>
      </c>
      <c r="B36">
        <v>110</v>
      </c>
      <c r="C36" s="14">
        <f t="shared" si="2"/>
        <v>120.5</v>
      </c>
      <c r="D36" s="14">
        <f t="shared" si="3"/>
        <v>-10.5</v>
      </c>
    </row>
    <row r="37" spans="1:4" x14ac:dyDescent="0.2">
      <c r="A37" s="1">
        <v>10</v>
      </c>
      <c r="B37" s="1">
        <v>130</v>
      </c>
      <c r="C37" s="16">
        <f t="shared" si="2"/>
        <v>115.5</v>
      </c>
      <c r="D37" s="16">
        <f t="shared" si="3"/>
        <v>14.5</v>
      </c>
    </row>
    <row r="38" spans="1:4" x14ac:dyDescent="0.2">
      <c r="C38" s="24"/>
      <c r="D38" s="14"/>
    </row>
    <row r="41" spans="1:4" x14ac:dyDescent="0.2">
      <c r="A41" s="51" t="s">
        <v>55</v>
      </c>
      <c r="B41" s="51"/>
      <c r="C41" s="51"/>
      <c r="D41" s="51"/>
    </row>
    <row r="46" spans="1:4" x14ac:dyDescent="0.2">
      <c r="A46" s="24" t="s">
        <v>56</v>
      </c>
      <c r="B46">
        <v>0.25</v>
      </c>
      <c r="D46" t="s">
        <v>57</v>
      </c>
    </row>
    <row r="49" spans="1:5" ht="18" x14ac:dyDescent="0.25">
      <c r="A49" s="7" t="s">
        <v>43</v>
      </c>
      <c r="B49" s="7" t="s">
        <v>45</v>
      </c>
      <c r="C49" s="7" t="s">
        <v>58</v>
      </c>
      <c r="D49" s="23" t="s">
        <v>54</v>
      </c>
    </row>
    <row r="50" spans="1:5" x14ac:dyDescent="0.2">
      <c r="A50">
        <v>1</v>
      </c>
      <c r="B50">
        <v>110</v>
      </c>
      <c r="C50" t="e">
        <v>#N/A</v>
      </c>
      <c r="D50" s="14">
        <v>0</v>
      </c>
    </row>
    <row r="51" spans="1:5" x14ac:dyDescent="0.2">
      <c r="A51">
        <v>2</v>
      </c>
      <c r="B51">
        <v>115</v>
      </c>
      <c r="C51" s="14">
        <f>B50</f>
        <v>110</v>
      </c>
      <c r="D51" s="14">
        <f>IF(B51-C51=B51,"",B51-C51)</f>
        <v>5</v>
      </c>
      <c r="E51" s="21" t="s">
        <v>53</v>
      </c>
    </row>
    <row r="52" spans="1:5" x14ac:dyDescent="0.2">
      <c r="A52">
        <v>3</v>
      </c>
      <c r="B52">
        <v>125</v>
      </c>
      <c r="C52" s="14">
        <f t="shared" ref="C52:C59" si="4">0.25*B51+0.75*C51</f>
        <v>111.25</v>
      </c>
      <c r="D52" s="14">
        <f t="shared" ref="D52:D59" si="5">IF(B52-C52=B52,"",B52-C52)</f>
        <v>13.75</v>
      </c>
    </row>
    <row r="53" spans="1:5" x14ac:dyDescent="0.2">
      <c r="A53">
        <v>4</v>
      </c>
      <c r="B53">
        <v>120</v>
      </c>
      <c r="C53" s="14">
        <f t="shared" si="4"/>
        <v>114.6875</v>
      </c>
      <c r="D53" s="14">
        <f t="shared" si="5"/>
        <v>5.3125</v>
      </c>
    </row>
    <row r="54" spans="1:5" x14ac:dyDescent="0.2">
      <c r="A54">
        <v>5</v>
      </c>
      <c r="B54">
        <v>125</v>
      </c>
      <c r="C54" s="14">
        <f t="shared" si="4"/>
        <v>116.015625</v>
      </c>
      <c r="D54" s="14">
        <f t="shared" si="5"/>
        <v>8.984375</v>
      </c>
    </row>
    <row r="55" spans="1:5" x14ac:dyDescent="0.2">
      <c r="A55">
        <v>6</v>
      </c>
      <c r="B55">
        <v>120</v>
      </c>
      <c r="C55" s="14">
        <f t="shared" si="4"/>
        <v>118.26171875</v>
      </c>
      <c r="D55" s="14">
        <f t="shared" si="5"/>
        <v>1.73828125</v>
      </c>
    </row>
    <row r="56" spans="1:5" x14ac:dyDescent="0.2">
      <c r="A56">
        <v>7</v>
      </c>
      <c r="B56">
        <v>130</v>
      </c>
      <c r="C56" s="14">
        <f t="shared" si="4"/>
        <v>118.6962890625</v>
      </c>
      <c r="D56" s="14">
        <f t="shared" si="5"/>
        <v>11.3037109375</v>
      </c>
    </row>
    <row r="57" spans="1:5" x14ac:dyDescent="0.2">
      <c r="A57">
        <v>8</v>
      </c>
      <c r="B57">
        <v>115</v>
      </c>
      <c r="C57" s="14">
        <f t="shared" si="4"/>
        <v>121.522216796875</v>
      </c>
      <c r="D57" s="14">
        <f t="shared" si="5"/>
        <v>-6.522216796875</v>
      </c>
    </row>
    <row r="58" spans="1:5" x14ac:dyDescent="0.2">
      <c r="A58">
        <v>9</v>
      </c>
      <c r="B58">
        <v>110</v>
      </c>
      <c r="C58" s="14">
        <f t="shared" si="4"/>
        <v>119.89166259765625</v>
      </c>
      <c r="D58" s="14">
        <f t="shared" si="5"/>
        <v>-9.89166259765625</v>
      </c>
    </row>
    <row r="59" spans="1:5" x14ac:dyDescent="0.2">
      <c r="A59" s="1">
        <v>10</v>
      </c>
      <c r="B59" s="1">
        <v>130</v>
      </c>
      <c r="C59" s="16">
        <f t="shared" si="4"/>
        <v>117.41874694824219</v>
      </c>
      <c r="D59" s="16">
        <f t="shared" si="5"/>
        <v>12.581253051757812</v>
      </c>
    </row>
    <row r="60" spans="1:5" x14ac:dyDescent="0.2">
      <c r="C60" s="24"/>
      <c r="D60" s="14"/>
    </row>
  </sheetData>
  <mergeCells count="3">
    <mergeCell ref="A3:C3"/>
    <mergeCell ref="A18:C18"/>
    <mergeCell ref="A41:D4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FAAAA-F895-2345-9CAF-EB40A4366950}">
  <dimension ref="A1:E30"/>
  <sheetViews>
    <sheetView zoomScale="150" zoomScaleNormal="150" workbookViewId="0">
      <selection activeCell="D17" sqref="D17"/>
    </sheetView>
  </sheetViews>
  <sheetFormatPr baseColWidth="10" defaultRowHeight="16" x14ac:dyDescent="0.2"/>
  <sheetData>
    <row r="1" spans="1:3" x14ac:dyDescent="0.2">
      <c r="A1" t="s">
        <v>59</v>
      </c>
    </row>
    <row r="3" spans="1:3" x14ac:dyDescent="0.2">
      <c r="A3" s="51" t="s">
        <v>62</v>
      </c>
      <c r="B3" s="51"/>
      <c r="C3" s="51"/>
    </row>
    <row r="5" spans="1:3" x14ac:dyDescent="0.2">
      <c r="A5" s="7" t="s">
        <v>60</v>
      </c>
      <c r="B5" s="7" t="s">
        <v>61</v>
      </c>
    </row>
    <row r="6" spans="1:3" x14ac:dyDescent="0.2">
      <c r="A6">
        <v>1</v>
      </c>
      <c r="B6">
        <v>353</v>
      </c>
    </row>
    <row r="7" spans="1:3" x14ac:dyDescent="0.2">
      <c r="A7">
        <v>2</v>
      </c>
      <c r="B7">
        <v>387</v>
      </c>
    </row>
    <row r="8" spans="1:3" x14ac:dyDescent="0.2">
      <c r="A8">
        <v>3</v>
      </c>
      <c r="B8">
        <v>342</v>
      </c>
    </row>
    <row r="9" spans="1:3" x14ac:dyDescent="0.2">
      <c r="A9">
        <v>4</v>
      </c>
      <c r="B9">
        <v>374</v>
      </c>
    </row>
    <row r="10" spans="1:3" x14ac:dyDescent="0.2">
      <c r="A10">
        <v>5</v>
      </c>
      <c r="B10">
        <v>396</v>
      </c>
    </row>
    <row r="11" spans="1:3" x14ac:dyDescent="0.2">
      <c r="A11">
        <v>6</v>
      </c>
      <c r="B11">
        <v>409</v>
      </c>
    </row>
    <row r="12" spans="1:3" x14ac:dyDescent="0.2">
      <c r="A12">
        <v>7</v>
      </c>
      <c r="B12">
        <v>399</v>
      </c>
    </row>
    <row r="13" spans="1:3" x14ac:dyDescent="0.2">
      <c r="A13">
        <v>8</v>
      </c>
      <c r="B13">
        <v>412</v>
      </c>
    </row>
    <row r="14" spans="1:3" x14ac:dyDescent="0.2">
      <c r="A14">
        <v>9</v>
      </c>
      <c r="B14">
        <v>408</v>
      </c>
    </row>
    <row r="15" spans="1:3" x14ac:dyDescent="0.2">
      <c r="A15" s="25">
        <v>10</v>
      </c>
      <c r="B15" s="26"/>
    </row>
    <row r="17" spans="1:5" x14ac:dyDescent="0.2">
      <c r="A17" s="51" t="s">
        <v>63</v>
      </c>
      <c r="B17" s="51"/>
      <c r="C17" s="51"/>
    </row>
    <row r="20" spans="1:5" x14ac:dyDescent="0.2">
      <c r="A20" s="7" t="s">
        <v>60</v>
      </c>
      <c r="B20" s="7" t="s">
        <v>61</v>
      </c>
      <c r="D20" t="s">
        <v>51</v>
      </c>
      <c r="E20">
        <v>0.6</v>
      </c>
    </row>
    <row r="21" spans="1:5" x14ac:dyDescent="0.2">
      <c r="A21">
        <v>1</v>
      </c>
      <c r="B21">
        <v>353</v>
      </c>
      <c r="D21" t="s">
        <v>52</v>
      </c>
      <c r="E21">
        <v>0.3</v>
      </c>
    </row>
    <row r="22" spans="1:5" x14ac:dyDescent="0.2">
      <c r="A22">
        <v>2</v>
      </c>
      <c r="B22">
        <v>387</v>
      </c>
      <c r="D22" t="s">
        <v>64</v>
      </c>
      <c r="E22">
        <v>0.1</v>
      </c>
    </row>
    <row r="23" spans="1:5" x14ac:dyDescent="0.2">
      <c r="A23">
        <v>3</v>
      </c>
      <c r="B23">
        <v>342</v>
      </c>
    </row>
    <row r="24" spans="1:5" x14ac:dyDescent="0.2">
      <c r="A24">
        <v>4</v>
      </c>
      <c r="B24">
        <v>374</v>
      </c>
    </row>
    <row r="25" spans="1:5" x14ac:dyDescent="0.2">
      <c r="A25">
        <v>5</v>
      </c>
      <c r="B25">
        <v>396</v>
      </c>
    </row>
    <row r="26" spans="1:5" x14ac:dyDescent="0.2">
      <c r="A26">
        <v>6</v>
      </c>
      <c r="B26">
        <v>409</v>
      </c>
    </row>
    <row r="27" spans="1:5" x14ac:dyDescent="0.2">
      <c r="A27">
        <v>7</v>
      </c>
      <c r="B27">
        <v>399</v>
      </c>
    </row>
    <row r="28" spans="1:5" x14ac:dyDescent="0.2">
      <c r="A28">
        <v>8</v>
      </c>
      <c r="B28">
        <v>412</v>
      </c>
    </row>
    <row r="29" spans="1:5" x14ac:dyDescent="0.2">
      <c r="A29">
        <v>9</v>
      </c>
      <c r="B29">
        <v>408</v>
      </c>
    </row>
    <row r="30" spans="1:5" x14ac:dyDescent="0.2">
      <c r="A30" s="25">
        <v>10</v>
      </c>
      <c r="B30" s="25"/>
    </row>
  </sheetData>
  <mergeCells count="2">
    <mergeCell ref="A3:C3"/>
    <mergeCell ref="A17:C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B07A4-0C49-E44E-8AFC-D2D0ABB48D47}">
  <dimension ref="A1:E30"/>
  <sheetViews>
    <sheetView zoomScale="150" zoomScaleNormal="150" workbookViewId="0">
      <selection activeCell="G15" sqref="G15"/>
    </sheetView>
  </sheetViews>
  <sheetFormatPr baseColWidth="10" defaultRowHeight="16" x14ac:dyDescent="0.2"/>
  <sheetData>
    <row r="1" spans="1:3" x14ac:dyDescent="0.2">
      <c r="A1" t="s">
        <v>59</v>
      </c>
    </row>
    <row r="3" spans="1:3" x14ac:dyDescent="0.2">
      <c r="A3" s="51" t="s">
        <v>62</v>
      </c>
      <c r="B3" s="51"/>
      <c r="C3" s="51"/>
    </row>
    <row r="5" spans="1:3" x14ac:dyDescent="0.2">
      <c r="A5" s="7" t="s">
        <v>60</v>
      </c>
      <c r="B5" s="7" t="s">
        <v>61</v>
      </c>
    </row>
    <row r="6" spans="1:3" x14ac:dyDescent="0.2">
      <c r="A6">
        <v>1</v>
      </c>
      <c r="B6">
        <v>353</v>
      </c>
    </row>
    <row r="7" spans="1:3" x14ac:dyDescent="0.2">
      <c r="A7">
        <v>2</v>
      </c>
      <c r="B7">
        <v>387</v>
      </c>
    </row>
    <row r="8" spans="1:3" x14ac:dyDescent="0.2">
      <c r="A8">
        <v>3</v>
      </c>
      <c r="B8">
        <v>342</v>
      </c>
    </row>
    <row r="9" spans="1:3" x14ac:dyDescent="0.2">
      <c r="A9">
        <v>4</v>
      </c>
      <c r="B9">
        <v>374</v>
      </c>
    </row>
    <row r="10" spans="1:3" x14ac:dyDescent="0.2">
      <c r="A10">
        <v>5</v>
      </c>
      <c r="B10">
        <v>396</v>
      </c>
    </row>
    <row r="11" spans="1:3" x14ac:dyDescent="0.2">
      <c r="A11">
        <v>6</v>
      </c>
      <c r="B11">
        <v>409</v>
      </c>
    </row>
    <row r="12" spans="1:3" x14ac:dyDescent="0.2">
      <c r="A12">
        <v>7</v>
      </c>
      <c r="B12">
        <v>399</v>
      </c>
    </row>
    <row r="13" spans="1:3" x14ac:dyDescent="0.2">
      <c r="A13">
        <v>8</v>
      </c>
      <c r="B13">
        <v>412</v>
      </c>
    </row>
    <row r="14" spans="1:3" x14ac:dyDescent="0.2">
      <c r="A14">
        <v>9</v>
      </c>
      <c r="B14">
        <v>408</v>
      </c>
    </row>
    <row r="15" spans="1:3" x14ac:dyDescent="0.2">
      <c r="A15" s="25">
        <v>10</v>
      </c>
      <c r="B15" s="26">
        <f>FORECAST(10,B6:B14,A6:A14)</f>
        <v>423.66666666666669</v>
      </c>
    </row>
    <row r="17" spans="1:5" x14ac:dyDescent="0.2">
      <c r="A17" s="51" t="s">
        <v>63</v>
      </c>
      <c r="B17" s="51"/>
      <c r="C17" s="51"/>
    </row>
    <row r="20" spans="1:5" x14ac:dyDescent="0.2">
      <c r="A20" s="7" t="s">
        <v>60</v>
      </c>
      <c r="B20" s="7" t="s">
        <v>61</v>
      </c>
      <c r="D20" t="s">
        <v>51</v>
      </c>
      <c r="E20">
        <v>0.6</v>
      </c>
    </row>
    <row r="21" spans="1:5" x14ac:dyDescent="0.2">
      <c r="A21">
        <v>1</v>
      </c>
      <c r="B21">
        <v>353</v>
      </c>
      <c r="D21" t="s">
        <v>52</v>
      </c>
      <c r="E21">
        <v>0.3</v>
      </c>
    </row>
    <row r="22" spans="1:5" x14ac:dyDescent="0.2">
      <c r="A22">
        <v>2</v>
      </c>
      <c r="B22">
        <v>387</v>
      </c>
      <c r="D22" t="s">
        <v>64</v>
      </c>
      <c r="E22">
        <v>0.1</v>
      </c>
    </row>
    <row r="23" spans="1:5" x14ac:dyDescent="0.2">
      <c r="A23">
        <v>3</v>
      </c>
      <c r="B23">
        <v>342</v>
      </c>
    </row>
    <row r="24" spans="1:5" x14ac:dyDescent="0.2">
      <c r="A24">
        <v>4</v>
      </c>
      <c r="B24">
        <v>374</v>
      </c>
    </row>
    <row r="25" spans="1:5" x14ac:dyDescent="0.2">
      <c r="A25">
        <v>5</v>
      </c>
      <c r="B25">
        <v>396</v>
      </c>
    </row>
    <row r="26" spans="1:5" x14ac:dyDescent="0.2">
      <c r="A26">
        <v>6</v>
      </c>
      <c r="B26">
        <v>409</v>
      </c>
    </row>
    <row r="27" spans="1:5" x14ac:dyDescent="0.2">
      <c r="A27">
        <v>7</v>
      </c>
      <c r="B27">
        <v>399</v>
      </c>
    </row>
    <row r="28" spans="1:5" x14ac:dyDescent="0.2">
      <c r="A28">
        <v>8</v>
      </c>
      <c r="B28">
        <v>412</v>
      </c>
    </row>
    <row r="29" spans="1:5" x14ac:dyDescent="0.2">
      <c r="A29">
        <v>9</v>
      </c>
      <c r="B29">
        <v>408</v>
      </c>
    </row>
    <row r="30" spans="1:5" x14ac:dyDescent="0.2">
      <c r="A30" s="25">
        <v>10</v>
      </c>
      <c r="B30" s="25">
        <f>E20*B29+E21*B28+E22*B27</f>
        <v>408.29999999999995</v>
      </c>
    </row>
  </sheetData>
  <mergeCells count="2">
    <mergeCell ref="A3:C3"/>
    <mergeCell ref="A17:C1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A550D-E2B3-0349-9EF3-B34175F65606}">
  <dimension ref="A1:J110"/>
  <sheetViews>
    <sheetView topLeftCell="A71" zoomScale="150" zoomScaleNormal="150" workbookViewId="0">
      <selection activeCell="A84" sqref="A84"/>
    </sheetView>
  </sheetViews>
  <sheetFormatPr baseColWidth="10" defaultRowHeight="16" x14ac:dyDescent="0.2"/>
  <sheetData>
    <row r="1" spans="1:2" x14ac:dyDescent="0.2">
      <c r="A1" t="s">
        <v>40</v>
      </c>
    </row>
    <row r="6" spans="1:2" x14ac:dyDescent="0.2">
      <c r="A6" s="8" t="s">
        <v>0</v>
      </c>
      <c r="B6" s="8" t="s">
        <v>1</v>
      </c>
    </row>
    <row r="7" spans="1:2" x14ac:dyDescent="0.2">
      <c r="A7">
        <v>1</v>
      </c>
      <c r="B7">
        <v>21.6</v>
      </c>
    </row>
    <row r="8" spans="1:2" x14ac:dyDescent="0.2">
      <c r="A8">
        <v>2</v>
      </c>
      <c r="B8">
        <v>22.9</v>
      </c>
    </row>
    <row r="9" spans="1:2" x14ac:dyDescent="0.2">
      <c r="A9">
        <v>3</v>
      </c>
      <c r="B9">
        <v>25.5</v>
      </c>
    </row>
    <row r="10" spans="1:2" x14ac:dyDescent="0.2">
      <c r="A10">
        <v>4</v>
      </c>
      <c r="B10">
        <v>21.9</v>
      </c>
    </row>
    <row r="11" spans="1:2" x14ac:dyDescent="0.2">
      <c r="A11">
        <v>5</v>
      </c>
      <c r="B11">
        <v>23.9</v>
      </c>
    </row>
    <row r="12" spans="1:2" x14ac:dyDescent="0.2">
      <c r="A12">
        <v>6</v>
      </c>
      <c r="B12">
        <v>27.5</v>
      </c>
    </row>
    <row r="13" spans="1:2" x14ac:dyDescent="0.2">
      <c r="A13">
        <v>7</v>
      </c>
      <c r="B13">
        <v>31.5</v>
      </c>
    </row>
    <row r="14" spans="1:2" x14ac:dyDescent="0.2">
      <c r="A14">
        <v>8</v>
      </c>
      <c r="B14">
        <v>29.7</v>
      </c>
    </row>
    <row r="15" spans="1:2" x14ac:dyDescent="0.2">
      <c r="A15">
        <v>9</v>
      </c>
      <c r="B15">
        <v>28.6</v>
      </c>
    </row>
    <row r="16" spans="1:2" x14ac:dyDescent="0.2">
      <c r="A16" s="1">
        <v>10</v>
      </c>
      <c r="B16" s="1">
        <v>31.4</v>
      </c>
    </row>
    <row r="19" spans="1:10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</row>
    <row r="20" spans="1:10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</row>
    <row r="21" spans="1:10" x14ac:dyDescent="0.2">
      <c r="A21" s="30"/>
      <c r="B21" s="30"/>
      <c r="C21" s="35"/>
      <c r="D21" s="35"/>
      <c r="E21" s="35"/>
      <c r="F21" s="35"/>
      <c r="G21" s="35"/>
      <c r="H21" s="35"/>
      <c r="I21" s="35"/>
      <c r="J21" s="35"/>
    </row>
    <row r="22" spans="1:10" x14ac:dyDescent="0.2">
      <c r="A22" s="3"/>
      <c r="B22" s="3"/>
      <c r="C22" s="35"/>
      <c r="D22" s="35"/>
      <c r="E22" s="35"/>
      <c r="F22" s="35"/>
      <c r="G22" s="35"/>
      <c r="H22" s="35"/>
      <c r="I22" s="35"/>
      <c r="J22" s="35"/>
    </row>
    <row r="23" spans="1:10" x14ac:dyDescent="0.2">
      <c r="A23" s="3"/>
      <c r="B23" s="3"/>
      <c r="C23" s="35"/>
      <c r="D23" s="35"/>
      <c r="E23" s="35"/>
      <c r="F23" s="35"/>
      <c r="G23" s="35"/>
      <c r="H23" s="35"/>
      <c r="I23" s="35"/>
      <c r="J23" s="35"/>
    </row>
    <row r="24" spans="1:10" x14ac:dyDescent="0.2">
      <c r="A24" s="3"/>
      <c r="B24" s="3"/>
      <c r="C24" s="35"/>
      <c r="D24" s="35"/>
      <c r="E24" s="35"/>
      <c r="F24" s="35"/>
      <c r="G24" s="35"/>
      <c r="H24" s="35"/>
      <c r="I24" s="35"/>
      <c r="J24" s="35"/>
    </row>
    <row r="25" spans="1:10" x14ac:dyDescent="0.2">
      <c r="A25" s="3"/>
      <c r="B25" s="3"/>
      <c r="C25" s="35"/>
      <c r="D25" s="35"/>
      <c r="E25" s="35"/>
      <c r="F25" s="35"/>
      <c r="G25" s="35"/>
      <c r="H25" s="35"/>
      <c r="I25" s="35"/>
      <c r="J25" s="35"/>
    </row>
    <row r="26" spans="1:10" x14ac:dyDescent="0.2">
      <c r="A26" s="3"/>
      <c r="B26" s="3"/>
      <c r="C26" s="35"/>
      <c r="D26" s="35"/>
      <c r="E26" s="35"/>
      <c r="F26" s="35"/>
      <c r="G26" s="35"/>
      <c r="H26" s="35"/>
      <c r="I26" s="35"/>
      <c r="J26" s="35"/>
    </row>
    <row r="27" spans="1:10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5"/>
    </row>
    <row r="28" spans="1:10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</row>
    <row r="29" spans="1:10" x14ac:dyDescent="0.2">
      <c r="A29" s="12"/>
      <c r="B29" s="12"/>
      <c r="C29" s="12"/>
      <c r="D29" s="12"/>
      <c r="E29" s="12"/>
      <c r="F29" s="12"/>
      <c r="G29" s="35"/>
      <c r="H29" s="35"/>
      <c r="I29" s="35"/>
      <c r="J29" s="35"/>
    </row>
    <row r="30" spans="1:10" x14ac:dyDescent="0.2">
      <c r="A30" s="3"/>
      <c r="B30" s="3"/>
      <c r="C30" s="3"/>
      <c r="D30" s="3"/>
      <c r="E30" s="3"/>
      <c r="F30" s="3"/>
      <c r="G30" s="35"/>
      <c r="H30" s="35"/>
      <c r="I30" s="35"/>
      <c r="J30" s="35"/>
    </row>
    <row r="31" spans="1:10" x14ac:dyDescent="0.2">
      <c r="A31" s="3"/>
      <c r="B31" s="3"/>
      <c r="C31" s="3"/>
      <c r="D31" s="3"/>
      <c r="E31" s="3"/>
      <c r="F31" s="3"/>
      <c r="G31" s="35"/>
      <c r="H31" s="35"/>
      <c r="I31" s="35"/>
      <c r="J31" s="35"/>
    </row>
    <row r="32" spans="1:10" x14ac:dyDescent="0.2">
      <c r="A32" s="3"/>
      <c r="B32" s="3"/>
      <c r="C32" s="3"/>
      <c r="D32" s="3"/>
      <c r="E32" s="3"/>
      <c r="F32" s="3"/>
      <c r="G32" s="35"/>
      <c r="H32" s="35"/>
      <c r="I32" s="35"/>
      <c r="J32" s="35"/>
    </row>
    <row r="33" spans="1:10" x14ac:dyDescent="0.2">
      <c r="A33" s="35"/>
      <c r="B33" s="35"/>
      <c r="C33" s="35"/>
      <c r="D33" s="35"/>
      <c r="E33" s="35"/>
      <c r="F33" s="35"/>
      <c r="G33" s="35"/>
      <c r="H33" s="35"/>
      <c r="I33" s="35"/>
      <c r="J33" s="35"/>
    </row>
    <row r="34" spans="1:10" x14ac:dyDescent="0.2">
      <c r="A34" s="12"/>
      <c r="B34" s="12"/>
      <c r="C34" s="12"/>
      <c r="D34" s="12"/>
      <c r="E34" s="12"/>
      <c r="F34" s="12"/>
      <c r="G34" s="12"/>
      <c r="H34" s="12"/>
      <c r="I34" s="12"/>
      <c r="J34" s="35"/>
    </row>
    <row r="35" spans="1:10" x14ac:dyDescent="0.2">
      <c r="A35" s="3"/>
      <c r="B35" s="3"/>
      <c r="C35" s="3"/>
      <c r="D35" s="3"/>
      <c r="E35" s="3"/>
      <c r="F35" s="3"/>
      <c r="G35" s="3"/>
      <c r="H35" s="3"/>
      <c r="I35" s="3"/>
      <c r="J35" s="35"/>
    </row>
    <row r="36" spans="1:10" x14ac:dyDescent="0.2">
      <c r="A36" s="3"/>
      <c r="B36" s="3"/>
      <c r="C36" s="3"/>
      <c r="D36" s="3"/>
      <c r="E36" s="3"/>
      <c r="F36" s="3"/>
      <c r="G36" s="3"/>
      <c r="H36" s="3"/>
      <c r="I36" s="3"/>
      <c r="J36" s="35"/>
    </row>
    <row r="37" spans="1:10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</row>
    <row r="40" spans="1:10" x14ac:dyDescent="0.2">
      <c r="A40" s="11"/>
      <c r="B40" s="11"/>
      <c r="C40" s="11"/>
    </row>
    <row r="41" spans="1:10" x14ac:dyDescent="0.2">
      <c r="A41" s="11"/>
      <c r="B41" s="11"/>
      <c r="C41" s="11"/>
    </row>
    <row r="42" spans="1:10" x14ac:dyDescent="0.2">
      <c r="A42" s="12"/>
      <c r="B42" s="48"/>
      <c r="C42" s="12"/>
    </row>
    <row r="43" spans="1:10" x14ac:dyDescent="0.2">
      <c r="A43" s="3"/>
      <c r="B43" s="3"/>
      <c r="C43" s="3"/>
    </row>
    <row r="44" spans="1:10" x14ac:dyDescent="0.2">
      <c r="A44" s="3"/>
      <c r="B44" s="3"/>
      <c r="C44" s="3"/>
    </row>
    <row r="45" spans="1:10" x14ac:dyDescent="0.2">
      <c r="A45" s="3"/>
      <c r="B45" s="3"/>
      <c r="C45" s="3"/>
    </row>
    <row r="46" spans="1:10" x14ac:dyDescent="0.2">
      <c r="A46" s="3"/>
      <c r="B46" s="3"/>
      <c r="C46" s="3"/>
    </row>
    <row r="47" spans="1:10" x14ac:dyDescent="0.2">
      <c r="A47" s="3"/>
      <c r="B47" s="3"/>
      <c r="C47" s="3"/>
    </row>
    <row r="48" spans="1:10" x14ac:dyDescent="0.2">
      <c r="A48" s="3"/>
      <c r="B48" s="3"/>
      <c r="C48" s="3"/>
    </row>
    <row r="49" spans="1:5" x14ac:dyDescent="0.2">
      <c r="A49" s="3"/>
      <c r="B49" s="3"/>
      <c r="C49" s="3"/>
    </row>
    <row r="50" spans="1:5" x14ac:dyDescent="0.2">
      <c r="A50" s="3"/>
      <c r="B50" s="3"/>
      <c r="C50" s="3"/>
    </row>
    <row r="51" spans="1:5" x14ac:dyDescent="0.2">
      <c r="A51" s="3"/>
      <c r="B51" s="3"/>
      <c r="C51" s="3"/>
    </row>
    <row r="52" spans="1:5" x14ac:dyDescent="0.2">
      <c r="A52" s="3"/>
      <c r="B52" s="3"/>
      <c r="C52" s="3"/>
    </row>
    <row r="56" spans="1:5" x14ac:dyDescent="0.2">
      <c r="A56" s="51" t="s">
        <v>65</v>
      </c>
      <c r="B56" s="51"/>
      <c r="C56" s="51"/>
      <c r="D56" s="51"/>
      <c r="E56" s="51"/>
    </row>
    <row r="68" spans="1:4" x14ac:dyDescent="0.2">
      <c r="A68" s="8" t="s">
        <v>67</v>
      </c>
      <c r="B68" s="8" t="s">
        <v>66</v>
      </c>
      <c r="D68" s="29" t="s">
        <v>72</v>
      </c>
    </row>
    <row r="69" spans="1:4" x14ac:dyDescent="0.2">
      <c r="A69">
        <v>1</v>
      </c>
      <c r="B69">
        <v>10.199999999999999</v>
      </c>
    </row>
    <row r="70" spans="1:4" x14ac:dyDescent="0.2">
      <c r="A70">
        <v>2</v>
      </c>
      <c r="B70">
        <v>13.6</v>
      </c>
    </row>
    <row r="71" spans="1:4" x14ac:dyDescent="0.2">
      <c r="A71">
        <v>3</v>
      </c>
      <c r="B71">
        <v>12.9</v>
      </c>
    </row>
    <row r="72" spans="1:4" x14ac:dyDescent="0.2">
      <c r="A72">
        <v>4</v>
      </c>
      <c r="B72">
        <v>13.3</v>
      </c>
    </row>
    <row r="73" spans="1:4" x14ac:dyDescent="0.2">
      <c r="A73">
        <v>5</v>
      </c>
      <c r="B73">
        <v>15.7</v>
      </c>
    </row>
    <row r="74" spans="1:4" x14ac:dyDescent="0.2">
      <c r="A74">
        <v>6</v>
      </c>
      <c r="B74">
        <v>14</v>
      </c>
    </row>
    <row r="75" spans="1:4" x14ac:dyDescent="0.2">
      <c r="A75">
        <v>7</v>
      </c>
      <c r="B75">
        <v>14.8</v>
      </c>
    </row>
    <row r="76" spans="1:4" x14ac:dyDescent="0.2">
      <c r="A76">
        <v>8</v>
      </c>
      <c r="B76">
        <v>16.100000000000001</v>
      </c>
    </row>
    <row r="77" spans="1:4" x14ac:dyDescent="0.2">
      <c r="A77">
        <v>9</v>
      </c>
      <c r="B77">
        <v>13.2</v>
      </c>
    </row>
    <row r="78" spans="1:4" x14ac:dyDescent="0.2">
      <c r="A78" s="1">
        <v>10</v>
      </c>
      <c r="B78" s="1">
        <v>16.5</v>
      </c>
    </row>
    <row r="84" spans="1:10" x14ac:dyDescent="0.2">
      <c r="A84" s="49" t="s">
        <v>112</v>
      </c>
      <c r="B84" s="35"/>
      <c r="C84" s="35"/>
      <c r="D84" s="35"/>
      <c r="E84" s="35"/>
      <c r="F84" s="35"/>
      <c r="G84" s="35"/>
      <c r="H84" s="35"/>
      <c r="I84" s="35"/>
    </row>
    <row r="85" spans="1:10" x14ac:dyDescent="0.2">
      <c r="A85" s="35"/>
      <c r="B85" s="35"/>
      <c r="C85" s="35"/>
      <c r="D85" s="35"/>
      <c r="E85" s="35"/>
      <c r="F85" s="35"/>
      <c r="G85" s="35"/>
      <c r="H85" s="35"/>
      <c r="I85" s="35"/>
    </row>
    <row r="86" spans="1:10" x14ac:dyDescent="0.2">
      <c r="A86" s="30"/>
      <c r="B86" s="30"/>
      <c r="C86" s="35"/>
      <c r="D86" s="35"/>
      <c r="E86" s="35"/>
      <c r="F86" s="35"/>
      <c r="G86" s="35"/>
      <c r="H86" s="35"/>
      <c r="I86" s="35"/>
      <c r="J86" s="11"/>
    </row>
    <row r="87" spans="1:10" x14ac:dyDescent="0.2">
      <c r="A87" s="3"/>
      <c r="B87" s="3"/>
      <c r="C87" s="35"/>
      <c r="D87" s="35"/>
      <c r="E87" s="35"/>
      <c r="F87" s="35"/>
      <c r="G87" s="35"/>
      <c r="H87" s="35"/>
      <c r="I87" s="35"/>
      <c r="J87" s="11"/>
    </row>
    <row r="88" spans="1:10" x14ac:dyDescent="0.2">
      <c r="A88" s="3"/>
      <c r="B88" s="3"/>
      <c r="C88" s="35"/>
      <c r="D88" s="35"/>
      <c r="E88" s="35"/>
      <c r="F88" s="35"/>
      <c r="G88" s="35"/>
      <c r="H88" s="35"/>
      <c r="I88" s="35"/>
      <c r="J88" s="11"/>
    </row>
    <row r="89" spans="1:10" x14ac:dyDescent="0.2">
      <c r="A89" s="3"/>
      <c r="B89" s="3"/>
      <c r="C89" s="35"/>
      <c r="D89" s="35"/>
      <c r="E89" s="35"/>
      <c r="F89" s="35"/>
      <c r="G89" s="35"/>
      <c r="H89" s="35"/>
      <c r="I89" s="35"/>
      <c r="J89" s="11"/>
    </row>
    <row r="90" spans="1:10" x14ac:dyDescent="0.2">
      <c r="A90" s="3"/>
      <c r="B90" s="3"/>
      <c r="C90" s="35"/>
      <c r="D90" s="35"/>
      <c r="E90" s="35"/>
      <c r="F90" s="35"/>
      <c r="G90" s="35"/>
      <c r="H90" s="35"/>
      <c r="I90" s="35"/>
      <c r="J90" s="11"/>
    </row>
    <row r="91" spans="1:10" x14ac:dyDescent="0.2">
      <c r="A91" s="3"/>
      <c r="B91" s="3"/>
      <c r="C91" s="35"/>
      <c r="D91" s="35"/>
      <c r="E91" s="35"/>
      <c r="F91" s="35"/>
      <c r="G91" s="35"/>
      <c r="H91" s="35"/>
      <c r="I91" s="35"/>
      <c r="J91" s="11"/>
    </row>
    <row r="92" spans="1:10" x14ac:dyDescent="0.2">
      <c r="A92" s="35"/>
      <c r="B92" s="35"/>
      <c r="C92" s="35"/>
      <c r="D92" s="35"/>
      <c r="E92" s="35"/>
      <c r="F92" s="35"/>
      <c r="G92" s="35"/>
      <c r="H92" s="35"/>
      <c r="I92" s="35"/>
      <c r="J92" s="11"/>
    </row>
    <row r="93" spans="1:10" x14ac:dyDescent="0.2">
      <c r="A93" s="35"/>
      <c r="B93" s="35"/>
      <c r="C93" s="35"/>
      <c r="D93" s="35"/>
      <c r="E93" s="35"/>
      <c r="F93" s="35"/>
      <c r="G93" s="35"/>
      <c r="H93" s="35"/>
      <c r="I93" s="35"/>
      <c r="J93" s="11"/>
    </row>
    <row r="94" spans="1:10" x14ac:dyDescent="0.2">
      <c r="A94" s="12"/>
      <c r="B94" s="12"/>
      <c r="C94" s="12"/>
      <c r="D94" s="12"/>
      <c r="E94" s="12"/>
      <c r="F94" s="12"/>
      <c r="G94" s="35"/>
      <c r="H94" s="35"/>
      <c r="I94" s="35"/>
      <c r="J94" s="11"/>
    </row>
    <row r="95" spans="1:10" x14ac:dyDescent="0.2">
      <c r="A95" s="3"/>
      <c r="B95" s="3"/>
      <c r="C95" s="3"/>
      <c r="D95" s="3"/>
      <c r="E95" s="3"/>
      <c r="F95" s="3"/>
      <c r="G95" s="35"/>
      <c r="H95" s="35"/>
      <c r="I95" s="35"/>
      <c r="J95" s="11"/>
    </row>
    <row r="96" spans="1:10" x14ac:dyDescent="0.2">
      <c r="A96" s="3"/>
      <c r="B96" s="3"/>
      <c r="C96" s="3"/>
      <c r="D96" s="3"/>
      <c r="E96" s="3"/>
      <c r="F96" s="3"/>
      <c r="G96" s="35"/>
      <c r="H96" s="35"/>
      <c r="I96" s="35"/>
      <c r="J96" s="11"/>
    </row>
    <row r="97" spans="1:10" x14ac:dyDescent="0.2">
      <c r="A97" s="3"/>
      <c r="B97" s="3"/>
      <c r="C97" s="3"/>
      <c r="D97" s="3"/>
      <c r="E97" s="3"/>
      <c r="F97" s="3"/>
      <c r="G97" s="35"/>
      <c r="H97" s="35"/>
      <c r="I97" s="35"/>
      <c r="J97" s="11"/>
    </row>
    <row r="98" spans="1:10" x14ac:dyDescent="0.2">
      <c r="A98" s="35"/>
      <c r="B98" s="35"/>
      <c r="C98" s="35"/>
      <c r="D98" s="35"/>
      <c r="E98" s="35"/>
      <c r="F98" s="35"/>
      <c r="G98" s="35"/>
      <c r="H98" s="35"/>
      <c r="I98" s="35"/>
      <c r="J98" s="11"/>
    </row>
    <row r="99" spans="1:10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1"/>
    </row>
    <row r="100" spans="1:10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11"/>
    </row>
    <row r="101" spans="1:10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11"/>
    </row>
    <row r="102" spans="1:10" x14ac:dyDescent="0.2">
      <c r="J102" s="11"/>
    </row>
    <row r="107" spans="1:10" x14ac:dyDescent="0.2">
      <c r="A107" t="s">
        <v>68</v>
      </c>
    </row>
    <row r="108" spans="1:10" x14ac:dyDescent="0.2">
      <c r="A108" s="24" t="s">
        <v>69</v>
      </c>
    </row>
    <row r="109" spans="1:10" x14ac:dyDescent="0.2">
      <c r="A109" s="24"/>
    </row>
    <row r="110" spans="1:10" ht="19" x14ac:dyDescent="0.25">
      <c r="A110" s="28" t="s">
        <v>70</v>
      </c>
      <c r="D110" s="27"/>
    </row>
  </sheetData>
  <mergeCells count="1">
    <mergeCell ref="A56:E5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DBA27-98AF-C34F-9CC9-5DC824833877}">
  <dimension ref="A1:I110"/>
  <sheetViews>
    <sheetView zoomScale="150" zoomScaleNormal="150" workbookViewId="0">
      <selection activeCell="H99" sqref="H99"/>
    </sheetView>
  </sheetViews>
  <sheetFormatPr baseColWidth="10" defaultRowHeight="16" x14ac:dyDescent="0.2"/>
  <sheetData>
    <row r="1" spans="1:2" x14ac:dyDescent="0.2">
      <c r="A1" t="s">
        <v>40</v>
      </c>
    </row>
    <row r="6" spans="1:2" x14ac:dyDescent="0.2">
      <c r="A6" s="8" t="s">
        <v>0</v>
      </c>
      <c r="B6" s="8" t="s">
        <v>1</v>
      </c>
    </row>
    <row r="7" spans="1:2" x14ac:dyDescent="0.2">
      <c r="A7">
        <v>1</v>
      </c>
      <c r="B7">
        <v>21.6</v>
      </c>
    </row>
    <row r="8" spans="1:2" x14ac:dyDescent="0.2">
      <c r="A8">
        <v>2</v>
      </c>
      <c r="B8">
        <v>22.9</v>
      </c>
    </row>
    <row r="9" spans="1:2" x14ac:dyDescent="0.2">
      <c r="A9">
        <v>3</v>
      </c>
      <c r="B9">
        <v>25.5</v>
      </c>
    </row>
    <row r="10" spans="1:2" x14ac:dyDescent="0.2">
      <c r="A10">
        <v>4</v>
      </c>
      <c r="B10">
        <v>21.9</v>
      </c>
    </row>
    <row r="11" spans="1:2" x14ac:dyDescent="0.2">
      <c r="A11">
        <v>5</v>
      </c>
      <c r="B11">
        <v>23.9</v>
      </c>
    </row>
    <row r="12" spans="1:2" x14ac:dyDescent="0.2">
      <c r="A12">
        <v>6</v>
      </c>
      <c r="B12">
        <v>27.5</v>
      </c>
    </row>
    <row r="13" spans="1:2" x14ac:dyDescent="0.2">
      <c r="A13">
        <v>7</v>
      </c>
      <c r="B13">
        <v>31.5</v>
      </c>
    </row>
    <row r="14" spans="1:2" x14ac:dyDescent="0.2">
      <c r="A14">
        <v>8</v>
      </c>
      <c r="B14">
        <v>29.7</v>
      </c>
    </row>
    <row r="15" spans="1:2" x14ac:dyDescent="0.2">
      <c r="A15">
        <v>9</v>
      </c>
      <c r="B15">
        <v>28.6</v>
      </c>
    </row>
    <row r="16" spans="1:2" x14ac:dyDescent="0.2">
      <c r="A16" s="1">
        <v>10</v>
      </c>
      <c r="B16" s="1">
        <v>31.4</v>
      </c>
    </row>
    <row r="19" spans="1:6" x14ac:dyDescent="0.2">
      <c r="A19" t="s">
        <v>2</v>
      </c>
    </row>
    <row r="20" spans="1:6" ht="17" thickBot="1" x14ac:dyDescent="0.25"/>
    <row r="21" spans="1:6" x14ac:dyDescent="0.2">
      <c r="A21" s="6" t="s">
        <v>3</v>
      </c>
      <c r="B21" s="6"/>
    </row>
    <row r="22" spans="1:6" x14ac:dyDescent="0.2">
      <c r="A22" s="3" t="s">
        <v>4</v>
      </c>
      <c r="B22" s="3">
        <v>0.87452616661188121</v>
      </c>
    </row>
    <row r="23" spans="1:6" x14ac:dyDescent="0.2">
      <c r="A23" s="3" t="s">
        <v>5</v>
      </c>
      <c r="B23" s="3">
        <v>0.76479601608887182</v>
      </c>
    </row>
    <row r="24" spans="1:6" x14ac:dyDescent="0.2">
      <c r="A24" s="3" t="s">
        <v>6</v>
      </c>
      <c r="B24" s="3">
        <v>0.73539551809998083</v>
      </c>
    </row>
    <row r="25" spans="1:6" x14ac:dyDescent="0.2">
      <c r="A25" s="3" t="s">
        <v>7</v>
      </c>
      <c r="B25" s="3">
        <v>1.9589538024159734</v>
      </c>
    </row>
    <row r="26" spans="1:6" ht="17" thickBot="1" x14ac:dyDescent="0.25">
      <c r="A26" s="4" t="s">
        <v>8</v>
      </c>
      <c r="B26" s="4">
        <v>10</v>
      </c>
    </row>
    <row r="28" spans="1:6" ht="17" thickBot="1" x14ac:dyDescent="0.25">
      <c r="A28" t="s">
        <v>9</v>
      </c>
    </row>
    <row r="29" spans="1:6" x14ac:dyDescent="0.2">
      <c r="A29" s="5"/>
      <c r="B29" s="5" t="s">
        <v>14</v>
      </c>
      <c r="C29" s="5" t="s">
        <v>15</v>
      </c>
      <c r="D29" s="5" t="s">
        <v>16</v>
      </c>
      <c r="E29" s="5" t="s">
        <v>17</v>
      </c>
      <c r="F29" s="5" t="s">
        <v>18</v>
      </c>
    </row>
    <row r="30" spans="1:6" x14ac:dyDescent="0.2">
      <c r="A30" s="3" t="s">
        <v>10</v>
      </c>
      <c r="B30" s="3">
        <v>1</v>
      </c>
      <c r="C30" s="3">
        <v>99.825000000000003</v>
      </c>
      <c r="D30" s="3">
        <v>99.825000000000003</v>
      </c>
      <c r="E30" s="3">
        <v>26.013029315960907</v>
      </c>
      <c r="F30" s="3">
        <v>9.2950922339240366E-4</v>
      </c>
    </row>
    <row r="31" spans="1:6" x14ac:dyDescent="0.2">
      <c r="A31" s="3" t="s">
        <v>11</v>
      </c>
      <c r="B31" s="3">
        <v>8</v>
      </c>
      <c r="C31" s="3">
        <v>30.700000000000006</v>
      </c>
      <c r="D31" s="3">
        <v>3.8375000000000008</v>
      </c>
      <c r="E31" s="3"/>
      <c r="F31" s="3"/>
    </row>
    <row r="32" spans="1:6" ht="17" thickBot="1" x14ac:dyDescent="0.25">
      <c r="A32" s="4" t="s">
        <v>12</v>
      </c>
      <c r="B32" s="4">
        <v>9</v>
      </c>
      <c r="C32" s="4">
        <v>130.52500000000001</v>
      </c>
      <c r="D32" s="4"/>
      <c r="E32" s="4"/>
      <c r="F32" s="4"/>
    </row>
    <row r="33" spans="1:9" ht="17" thickBot="1" x14ac:dyDescent="0.25"/>
    <row r="34" spans="1:9" x14ac:dyDescent="0.2">
      <c r="A34" s="5"/>
      <c r="B34" s="5" t="s">
        <v>19</v>
      </c>
      <c r="C34" s="5" t="s">
        <v>7</v>
      </c>
      <c r="D34" s="5" t="s">
        <v>20</v>
      </c>
      <c r="E34" s="5" t="s">
        <v>21</v>
      </c>
      <c r="F34" s="5" t="s">
        <v>22</v>
      </c>
      <c r="G34" s="5" t="s">
        <v>23</v>
      </c>
      <c r="H34" s="5" t="s">
        <v>24</v>
      </c>
      <c r="I34" s="5" t="s">
        <v>25</v>
      </c>
    </row>
    <row r="35" spans="1:9" x14ac:dyDescent="0.2">
      <c r="A35" s="9" t="s">
        <v>13</v>
      </c>
      <c r="B35" s="9">
        <v>20.399999999999999</v>
      </c>
      <c r="C35" s="3">
        <v>1.3382202110763886</v>
      </c>
      <c r="D35" s="3">
        <v>15.244127858143312</v>
      </c>
      <c r="E35" s="3">
        <v>3.3998882786469612E-7</v>
      </c>
      <c r="F35" s="3">
        <v>17.314058659444054</v>
      </c>
      <c r="G35" s="3">
        <v>23.485941340555943</v>
      </c>
      <c r="H35" s="3">
        <v>17.314058659444054</v>
      </c>
      <c r="I35" s="3">
        <v>23.485941340555943</v>
      </c>
    </row>
    <row r="36" spans="1:9" ht="17" thickBot="1" x14ac:dyDescent="0.25">
      <c r="A36" s="10" t="s">
        <v>0</v>
      </c>
      <c r="B36" s="10">
        <v>1.1000000000000005</v>
      </c>
      <c r="C36" s="4">
        <v>0.21567371540164909</v>
      </c>
      <c r="D36" s="4">
        <v>5.1002969831139175</v>
      </c>
      <c r="E36" s="4">
        <v>9.2950922339240117E-4</v>
      </c>
      <c r="F36" s="4">
        <v>0.60265552042895099</v>
      </c>
      <c r="G36" s="4">
        <v>1.5973444795710501</v>
      </c>
      <c r="H36" s="4">
        <v>0.60265552042895099</v>
      </c>
      <c r="I36" s="4">
        <v>1.5973444795710501</v>
      </c>
    </row>
    <row r="40" spans="1:9" x14ac:dyDescent="0.2">
      <c r="A40" t="s">
        <v>26</v>
      </c>
    </row>
    <row r="41" spans="1:9" ht="17" thickBot="1" x14ac:dyDescent="0.25"/>
    <row r="42" spans="1:9" x14ac:dyDescent="0.2">
      <c r="A42" s="5" t="s">
        <v>27</v>
      </c>
      <c r="B42" s="5" t="s">
        <v>28</v>
      </c>
      <c r="C42" s="5" t="s">
        <v>29</v>
      </c>
    </row>
    <row r="43" spans="1:9" x14ac:dyDescent="0.2">
      <c r="A43" s="3">
        <v>1</v>
      </c>
      <c r="B43" s="3">
        <v>21.5</v>
      </c>
      <c r="C43" s="3">
        <v>0.10000000000000142</v>
      </c>
    </row>
    <row r="44" spans="1:9" x14ac:dyDescent="0.2">
      <c r="A44" s="3">
        <v>2</v>
      </c>
      <c r="B44" s="3">
        <v>22.6</v>
      </c>
      <c r="C44" s="3">
        <v>0.29999999999999716</v>
      </c>
    </row>
    <row r="45" spans="1:9" x14ac:dyDescent="0.2">
      <c r="A45" s="3">
        <v>3</v>
      </c>
      <c r="B45" s="3">
        <v>23.7</v>
      </c>
      <c r="C45" s="3">
        <v>1.8000000000000007</v>
      </c>
    </row>
    <row r="46" spans="1:9" x14ac:dyDescent="0.2">
      <c r="A46" s="3">
        <v>4</v>
      </c>
      <c r="B46" s="3">
        <v>24.8</v>
      </c>
      <c r="C46" s="3">
        <v>-2.9000000000000021</v>
      </c>
    </row>
    <row r="47" spans="1:9" x14ac:dyDescent="0.2">
      <c r="A47" s="3">
        <v>5</v>
      </c>
      <c r="B47" s="3">
        <v>25.900000000000002</v>
      </c>
      <c r="C47" s="3">
        <v>-2.0000000000000036</v>
      </c>
    </row>
    <row r="48" spans="1:9" x14ac:dyDescent="0.2">
      <c r="A48" s="3">
        <v>6</v>
      </c>
      <c r="B48" s="3">
        <v>27</v>
      </c>
      <c r="C48" s="3">
        <v>0.5</v>
      </c>
    </row>
    <row r="49" spans="1:5" x14ac:dyDescent="0.2">
      <c r="A49" s="3">
        <v>7</v>
      </c>
      <c r="B49" s="3">
        <v>28.1</v>
      </c>
      <c r="C49" s="3">
        <v>3.3999999999999986</v>
      </c>
    </row>
    <row r="50" spans="1:5" x14ac:dyDescent="0.2">
      <c r="A50" s="3">
        <v>8</v>
      </c>
      <c r="B50" s="3">
        <v>29.200000000000003</v>
      </c>
      <c r="C50" s="3">
        <v>0.49999999999999645</v>
      </c>
    </row>
    <row r="51" spans="1:5" x14ac:dyDescent="0.2">
      <c r="A51" s="3">
        <v>9</v>
      </c>
      <c r="B51" s="3">
        <v>30.300000000000004</v>
      </c>
      <c r="C51" s="3">
        <v>-1.7000000000000028</v>
      </c>
    </row>
    <row r="52" spans="1:5" ht="17" thickBot="1" x14ac:dyDescent="0.25">
      <c r="A52" s="4">
        <v>10</v>
      </c>
      <c r="B52" s="4">
        <v>31.400000000000006</v>
      </c>
      <c r="C52" s="4">
        <v>-7.1054273576010019E-15</v>
      </c>
    </row>
    <row r="56" spans="1:5" x14ac:dyDescent="0.2">
      <c r="A56" s="51" t="s">
        <v>65</v>
      </c>
      <c r="B56" s="51"/>
      <c r="C56" s="51"/>
      <c r="D56" s="51"/>
      <c r="E56" s="51"/>
    </row>
    <row r="68" spans="1:2" x14ac:dyDescent="0.2">
      <c r="A68" s="8" t="s">
        <v>67</v>
      </c>
      <c r="B68" s="8" t="s">
        <v>66</v>
      </c>
    </row>
    <row r="69" spans="1:2" x14ac:dyDescent="0.2">
      <c r="A69">
        <v>1</v>
      </c>
      <c r="B69">
        <v>10.199999999999999</v>
      </c>
    </row>
    <row r="70" spans="1:2" x14ac:dyDescent="0.2">
      <c r="A70">
        <v>2</v>
      </c>
      <c r="B70">
        <v>13.6</v>
      </c>
    </row>
    <row r="71" spans="1:2" x14ac:dyDescent="0.2">
      <c r="A71">
        <v>3</v>
      </c>
      <c r="B71">
        <v>12.9</v>
      </c>
    </row>
    <row r="72" spans="1:2" x14ac:dyDescent="0.2">
      <c r="A72">
        <v>4</v>
      </c>
      <c r="B72">
        <v>13.3</v>
      </c>
    </row>
    <row r="73" spans="1:2" x14ac:dyDescent="0.2">
      <c r="A73">
        <v>5</v>
      </c>
      <c r="B73">
        <v>15.7</v>
      </c>
    </row>
    <row r="74" spans="1:2" x14ac:dyDescent="0.2">
      <c r="A74">
        <v>6</v>
      </c>
      <c r="B74">
        <v>14</v>
      </c>
    </row>
    <row r="75" spans="1:2" x14ac:dyDescent="0.2">
      <c r="A75">
        <v>7</v>
      </c>
      <c r="B75">
        <v>14.8</v>
      </c>
    </row>
    <row r="76" spans="1:2" x14ac:dyDescent="0.2">
      <c r="A76">
        <v>8</v>
      </c>
      <c r="B76">
        <v>16.100000000000001</v>
      </c>
    </row>
    <row r="77" spans="1:2" x14ac:dyDescent="0.2">
      <c r="A77">
        <v>9</v>
      </c>
      <c r="B77">
        <v>13.2</v>
      </c>
    </row>
    <row r="78" spans="1:2" x14ac:dyDescent="0.2">
      <c r="A78" s="1">
        <v>10</v>
      </c>
      <c r="B78" s="1">
        <v>16.5</v>
      </c>
    </row>
    <row r="84" spans="1:6" x14ac:dyDescent="0.2">
      <c r="A84" t="s">
        <v>2</v>
      </c>
    </row>
    <row r="85" spans="1:6" ht="17" thickBot="1" x14ac:dyDescent="0.25"/>
    <row r="86" spans="1:6" x14ac:dyDescent="0.2">
      <c r="A86" s="6" t="s">
        <v>3</v>
      </c>
      <c r="B86" s="6"/>
    </row>
    <row r="87" spans="1:6" x14ac:dyDescent="0.2">
      <c r="A87" s="3" t="s">
        <v>4</v>
      </c>
      <c r="B87" s="3">
        <v>0.7173823198648499</v>
      </c>
    </row>
    <row r="88" spans="1:6" x14ac:dyDescent="0.2">
      <c r="A88" s="3" t="s">
        <v>5</v>
      </c>
      <c r="B88" s="3">
        <v>0.5146373928546738</v>
      </c>
    </row>
    <row r="89" spans="1:6" x14ac:dyDescent="0.2">
      <c r="A89" s="3" t="s">
        <v>6</v>
      </c>
      <c r="B89" s="3">
        <v>0.45396706696150801</v>
      </c>
    </row>
    <row r="90" spans="1:6" x14ac:dyDescent="0.2">
      <c r="A90" s="3" t="s">
        <v>7</v>
      </c>
      <c r="B90" s="3">
        <v>1.3740892300433816</v>
      </c>
    </row>
    <row r="91" spans="1:6" ht="17" thickBot="1" x14ac:dyDescent="0.25">
      <c r="A91" s="4" t="s">
        <v>8</v>
      </c>
      <c r="B91" s="4">
        <v>10</v>
      </c>
    </row>
    <row r="93" spans="1:6" ht="17" thickBot="1" x14ac:dyDescent="0.25">
      <c r="A93" t="s">
        <v>9</v>
      </c>
    </row>
    <row r="94" spans="1:6" x14ac:dyDescent="0.2">
      <c r="A94" s="5"/>
      <c r="B94" s="5" t="s">
        <v>14</v>
      </c>
      <c r="C94" s="5" t="s">
        <v>15</v>
      </c>
      <c r="D94" s="5" t="s">
        <v>16</v>
      </c>
      <c r="E94" s="5" t="s">
        <v>17</v>
      </c>
      <c r="F94" s="5" t="s">
        <v>18</v>
      </c>
    </row>
    <row r="95" spans="1:6" x14ac:dyDescent="0.2">
      <c r="A95" s="3" t="s">
        <v>10</v>
      </c>
      <c r="B95" s="3">
        <v>1</v>
      </c>
      <c r="C95" s="3">
        <v>16.016030303030313</v>
      </c>
      <c r="D95" s="3">
        <v>16.016030303030313</v>
      </c>
      <c r="E95" s="3">
        <v>8.4825223085318111</v>
      </c>
      <c r="F95" s="3">
        <v>1.9514888940342114E-2</v>
      </c>
    </row>
    <row r="96" spans="1:6" x14ac:dyDescent="0.2">
      <c r="A96" s="3" t="s">
        <v>11</v>
      </c>
      <c r="B96" s="3">
        <v>8</v>
      </c>
      <c r="C96" s="3">
        <v>15.104969696969704</v>
      </c>
      <c r="D96" s="3">
        <v>1.888121212121213</v>
      </c>
      <c r="E96" s="3"/>
      <c r="F96" s="3"/>
    </row>
    <row r="97" spans="1:9" ht="17" thickBot="1" x14ac:dyDescent="0.25">
      <c r="A97" s="4" t="s">
        <v>12</v>
      </c>
      <c r="B97" s="4">
        <v>9</v>
      </c>
      <c r="C97" s="4">
        <v>31.121000000000016</v>
      </c>
      <c r="D97" s="4"/>
      <c r="E97" s="4"/>
      <c r="F97" s="4"/>
    </row>
    <row r="98" spans="1:9" ht="17" thickBot="1" x14ac:dyDescent="0.25"/>
    <row r="99" spans="1:9" x14ac:dyDescent="0.2">
      <c r="A99" s="5"/>
      <c r="B99" s="5" t="s">
        <v>19</v>
      </c>
      <c r="C99" s="5" t="s">
        <v>7</v>
      </c>
      <c r="D99" s="5" t="s">
        <v>20</v>
      </c>
      <c r="E99" s="5" t="s">
        <v>21</v>
      </c>
      <c r="F99" s="5" t="s">
        <v>22</v>
      </c>
      <c r="G99" s="5" t="s">
        <v>23</v>
      </c>
      <c r="H99" s="5" t="s">
        <v>24</v>
      </c>
      <c r="I99" s="5" t="s">
        <v>25</v>
      </c>
    </row>
    <row r="100" spans="1:9" x14ac:dyDescent="0.2">
      <c r="A100" s="9" t="s">
        <v>13</v>
      </c>
      <c r="B100" s="9">
        <v>11.606666666666667</v>
      </c>
      <c r="C100" s="3">
        <v>0.9386816458859909</v>
      </c>
      <c r="D100" s="3">
        <v>12.364859500061401</v>
      </c>
      <c r="E100" s="3">
        <v>1.7058090929810837E-6</v>
      </c>
      <c r="F100" s="3">
        <v>9.4420629096133197</v>
      </c>
      <c r="G100" s="3">
        <v>13.771270423720015</v>
      </c>
      <c r="H100" s="3">
        <v>9.4420629096133197</v>
      </c>
      <c r="I100" s="3">
        <v>13.771270423720015</v>
      </c>
    </row>
    <row r="101" spans="1:9" ht="17" thickBot="1" x14ac:dyDescent="0.25">
      <c r="A101" s="10" t="s">
        <v>67</v>
      </c>
      <c r="B101" s="10">
        <v>0.44060606060606072</v>
      </c>
      <c r="C101" s="4">
        <v>0.15128224523281433</v>
      </c>
      <c r="D101" s="4">
        <v>2.912477005665763</v>
      </c>
      <c r="E101" s="4">
        <v>1.9514888940342121E-2</v>
      </c>
      <c r="F101" s="4">
        <v>9.1748577516219953E-2</v>
      </c>
      <c r="G101" s="4">
        <v>0.78946354369590144</v>
      </c>
      <c r="H101" s="4">
        <v>9.1748577516219953E-2</v>
      </c>
      <c r="I101" s="4">
        <v>0.78946354369590144</v>
      </c>
    </row>
    <row r="107" spans="1:9" x14ac:dyDescent="0.2">
      <c r="A107" t="s">
        <v>68</v>
      </c>
    </row>
    <row r="108" spans="1:9" x14ac:dyDescent="0.2">
      <c r="A108" s="24" t="s">
        <v>69</v>
      </c>
      <c r="B108">
        <v>16</v>
      </c>
    </row>
    <row r="109" spans="1:9" x14ac:dyDescent="0.2">
      <c r="A109" s="24"/>
    </row>
    <row r="110" spans="1:9" ht="19" x14ac:dyDescent="0.25">
      <c r="A110" s="28" t="s">
        <v>70</v>
      </c>
      <c r="B110">
        <f>11.6+0.44*B108</f>
        <v>18.64</v>
      </c>
      <c r="D110" s="27" t="s">
        <v>71</v>
      </c>
    </row>
  </sheetData>
  <mergeCells count="1">
    <mergeCell ref="A56:E5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810AE-6CDC-504C-8C98-D91E9A7BF74B}">
  <dimension ref="A1:J119"/>
  <sheetViews>
    <sheetView zoomScale="150" zoomScaleNormal="150" workbookViewId="0">
      <selection activeCell="A93" sqref="A93:I111"/>
    </sheetView>
  </sheetViews>
  <sheetFormatPr baseColWidth="10" defaultRowHeight="16" x14ac:dyDescent="0.2"/>
  <sheetData>
    <row r="1" spans="1:7" x14ac:dyDescent="0.2">
      <c r="A1" t="s">
        <v>30</v>
      </c>
    </row>
    <row r="6" spans="1:7" x14ac:dyDescent="0.2">
      <c r="A6" s="2" t="s">
        <v>31</v>
      </c>
      <c r="B6" s="2" t="s">
        <v>32</v>
      </c>
      <c r="C6" s="2" t="s">
        <v>33</v>
      </c>
      <c r="D6" s="2" t="s">
        <v>34</v>
      </c>
      <c r="E6" s="2" t="s">
        <v>35</v>
      </c>
      <c r="F6" s="2" t="s">
        <v>36</v>
      </c>
      <c r="G6" s="2" t="s">
        <v>37</v>
      </c>
    </row>
    <row r="7" spans="1:7" x14ac:dyDescent="0.2">
      <c r="A7">
        <v>1</v>
      </c>
      <c r="B7">
        <v>1</v>
      </c>
      <c r="C7">
        <v>1</v>
      </c>
      <c r="D7">
        <v>1</v>
      </c>
      <c r="E7">
        <v>0</v>
      </c>
      <c r="F7">
        <v>0</v>
      </c>
      <c r="G7">
        <v>125</v>
      </c>
    </row>
    <row r="8" spans="1:7" x14ac:dyDescent="0.2">
      <c r="A8">
        <v>2</v>
      </c>
      <c r="C8">
        <v>2</v>
      </c>
      <c r="D8">
        <v>0</v>
      </c>
      <c r="E8">
        <v>1</v>
      </c>
      <c r="F8">
        <v>0</v>
      </c>
      <c r="G8">
        <v>153</v>
      </c>
    </row>
    <row r="9" spans="1:7" x14ac:dyDescent="0.2">
      <c r="A9">
        <v>3</v>
      </c>
      <c r="C9">
        <v>3</v>
      </c>
      <c r="D9">
        <v>0</v>
      </c>
      <c r="E9">
        <v>0</v>
      </c>
      <c r="F9">
        <v>1</v>
      </c>
      <c r="G9">
        <v>106</v>
      </c>
    </row>
    <row r="10" spans="1:7" x14ac:dyDescent="0.2">
      <c r="A10">
        <v>4</v>
      </c>
      <c r="C10">
        <v>4</v>
      </c>
      <c r="D10">
        <v>0</v>
      </c>
      <c r="E10">
        <v>0</v>
      </c>
      <c r="F10">
        <v>0</v>
      </c>
      <c r="G10">
        <v>88</v>
      </c>
    </row>
    <row r="11" spans="1:7" x14ac:dyDescent="0.2">
      <c r="A11">
        <v>5</v>
      </c>
      <c r="B11">
        <v>2</v>
      </c>
      <c r="C11">
        <v>1</v>
      </c>
      <c r="D11">
        <v>1</v>
      </c>
      <c r="E11">
        <v>0</v>
      </c>
      <c r="F11">
        <v>0</v>
      </c>
      <c r="G11">
        <v>118</v>
      </c>
    </row>
    <row r="12" spans="1:7" x14ac:dyDescent="0.2">
      <c r="A12">
        <v>6</v>
      </c>
      <c r="C12">
        <v>2</v>
      </c>
      <c r="D12">
        <v>0</v>
      </c>
      <c r="E12">
        <v>1</v>
      </c>
      <c r="F12">
        <v>0</v>
      </c>
      <c r="G12">
        <v>161</v>
      </c>
    </row>
    <row r="13" spans="1:7" x14ac:dyDescent="0.2">
      <c r="A13">
        <v>7</v>
      </c>
      <c r="C13">
        <v>3</v>
      </c>
      <c r="D13">
        <v>0</v>
      </c>
      <c r="E13">
        <v>0</v>
      </c>
      <c r="F13">
        <v>1</v>
      </c>
      <c r="G13">
        <v>133</v>
      </c>
    </row>
    <row r="14" spans="1:7" x14ac:dyDescent="0.2">
      <c r="A14">
        <v>8</v>
      </c>
      <c r="C14">
        <v>4</v>
      </c>
      <c r="D14">
        <v>0</v>
      </c>
      <c r="E14">
        <v>0</v>
      </c>
      <c r="F14">
        <v>0</v>
      </c>
      <c r="G14">
        <v>102</v>
      </c>
    </row>
    <row r="15" spans="1:7" x14ac:dyDescent="0.2">
      <c r="A15">
        <v>9</v>
      </c>
      <c r="B15">
        <v>3</v>
      </c>
      <c r="C15">
        <v>1</v>
      </c>
      <c r="D15">
        <v>1</v>
      </c>
      <c r="E15">
        <v>0</v>
      </c>
      <c r="F15">
        <v>0</v>
      </c>
      <c r="G15">
        <v>138</v>
      </c>
    </row>
    <row r="16" spans="1:7" x14ac:dyDescent="0.2">
      <c r="A16">
        <v>10</v>
      </c>
      <c r="C16">
        <v>2</v>
      </c>
      <c r="D16">
        <v>0</v>
      </c>
      <c r="E16">
        <v>1</v>
      </c>
      <c r="F16">
        <v>0</v>
      </c>
      <c r="G16">
        <v>144</v>
      </c>
    </row>
    <row r="17" spans="1:10" x14ac:dyDescent="0.2">
      <c r="A17">
        <v>11</v>
      </c>
      <c r="C17">
        <v>3</v>
      </c>
      <c r="D17">
        <v>0</v>
      </c>
      <c r="E17">
        <v>0</v>
      </c>
      <c r="F17">
        <v>1</v>
      </c>
      <c r="G17">
        <v>113</v>
      </c>
    </row>
    <row r="18" spans="1:10" x14ac:dyDescent="0.2">
      <c r="A18">
        <v>12</v>
      </c>
      <c r="C18">
        <v>4</v>
      </c>
      <c r="D18">
        <v>0</v>
      </c>
      <c r="E18">
        <v>0</v>
      </c>
      <c r="F18">
        <v>0</v>
      </c>
      <c r="G18">
        <v>80</v>
      </c>
    </row>
    <row r="19" spans="1:10" x14ac:dyDescent="0.2">
      <c r="A19">
        <v>13</v>
      </c>
      <c r="B19">
        <v>4</v>
      </c>
      <c r="C19">
        <v>1</v>
      </c>
      <c r="D19">
        <v>1</v>
      </c>
      <c r="E19">
        <v>0</v>
      </c>
      <c r="F19">
        <v>0</v>
      </c>
      <c r="G19">
        <v>109</v>
      </c>
    </row>
    <row r="20" spans="1:10" x14ac:dyDescent="0.2">
      <c r="A20">
        <v>14</v>
      </c>
      <c r="C20">
        <v>2</v>
      </c>
      <c r="D20">
        <v>0</v>
      </c>
      <c r="E20">
        <v>1</v>
      </c>
      <c r="F20">
        <v>0</v>
      </c>
      <c r="G20">
        <v>137</v>
      </c>
    </row>
    <row r="21" spans="1:10" x14ac:dyDescent="0.2">
      <c r="A21">
        <v>15</v>
      </c>
      <c r="C21">
        <v>3</v>
      </c>
      <c r="D21">
        <v>0</v>
      </c>
      <c r="E21">
        <v>0</v>
      </c>
      <c r="F21">
        <v>1</v>
      </c>
      <c r="G21">
        <v>125</v>
      </c>
    </row>
    <row r="22" spans="1:10" x14ac:dyDescent="0.2">
      <c r="A22">
        <v>16</v>
      </c>
      <c r="C22">
        <v>4</v>
      </c>
      <c r="D22">
        <v>0</v>
      </c>
      <c r="E22">
        <v>0</v>
      </c>
      <c r="F22">
        <v>0</v>
      </c>
      <c r="G22">
        <v>109</v>
      </c>
    </row>
    <row r="23" spans="1:10" x14ac:dyDescent="0.2">
      <c r="A23">
        <v>17</v>
      </c>
      <c r="B23">
        <v>5</v>
      </c>
      <c r="C23">
        <v>1</v>
      </c>
      <c r="D23">
        <v>1</v>
      </c>
      <c r="E23">
        <v>0</v>
      </c>
      <c r="F23">
        <v>0</v>
      </c>
      <c r="G23">
        <v>130</v>
      </c>
    </row>
    <row r="24" spans="1:10" x14ac:dyDescent="0.2">
      <c r="A24">
        <v>18</v>
      </c>
      <c r="C24">
        <v>2</v>
      </c>
      <c r="D24">
        <v>0</v>
      </c>
      <c r="E24">
        <v>1</v>
      </c>
      <c r="F24">
        <v>0</v>
      </c>
      <c r="G24">
        <v>165</v>
      </c>
    </row>
    <row r="25" spans="1:10" x14ac:dyDescent="0.2">
      <c r="A25">
        <v>19</v>
      </c>
      <c r="C25">
        <v>3</v>
      </c>
      <c r="D25">
        <v>0</v>
      </c>
      <c r="E25">
        <v>0</v>
      </c>
      <c r="F25">
        <v>1</v>
      </c>
      <c r="G25">
        <v>128</v>
      </c>
    </row>
    <row r="26" spans="1:10" x14ac:dyDescent="0.2">
      <c r="A26" s="1">
        <v>20</v>
      </c>
      <c r="B26" s="1"/>
      <c r="C26" s="1">
        <v>4</v>
      </c>
      <c r="D26" s="1">
        <v>0</v>
      </c>
      <c r="E26" s="1">
        <v>0</v>
      </c>
      <c r="F26" s="1">
        <v>0</v>
      </c>
      <c r="G26" s="1">
        <v>96</v>
      </c>
    </row>
    <row r="30" spans="1:10" x14ac:dyDescent="0.2">
      <c r="A30" s="29" t="s">
        <v>73</v>
      </c>
    </row>
    <row r="32" spans="1:10" x14ac:dyDescent="0.2">
      <c r="A32" s="30"/>
      <c r="B32" s="30"/>
      <c r="C32" s="35"/>
      <c r="D32" s="35"/>
      <c r="E32" s="35"/>
      <c r="F32" s="35"/>
      <c r="G32" s="35"/>
      <c r="H32" s="35"/>
      <c r="I32" s="35"/>
      <c r="J32" s="11"/>
    </row>
    <row r="33" spans="1:10" x14ac:dyDescent="0.2">
      <c r="A33" s="3"/>
      <c r="B33" s="3"/>
      <c r="C33" s="35"/>
      <c r="D33" s="35"/>
      <c r="E33" s="35"/>
      <c r="F33" s="35"/>
      <c r="G33" s="35"/>
      <c r="H33" s="35"/>
      <c r="I33" s="35"/>
      <c r="J33" s="11"/>
    </row>
    <row r="34" spans="1:10" x14ac:dyDescent="0.2">
      <c r="A34" s="3"/>
      <c r="B34" s="3"/>
      <c r="C34" s="35"/>
      <c r="D34" s="35"/>
      <c r="E34" s="35"/>
      <c r="F34" s="35"/>
      <c r="G34" s="35"/>
      <c r="H34" s="35"/>
      <c r="I34" s="35"/>
      <c r="J34" s="11"/>
    </row>
    <row r="35" spans="1:10" x14ac:dyDescent="0.2">
      <c r="A35" s="3"/>
      <c r="B35" s="3"/>
      <c r="C35" s="35"/>
      <c r="D35" s="35"/>
      <c r="E35" s="35"/>
      <c r="F35" s="35"/>
      <c r="G35" s="35"/>
      <c r="H35" s="35"/>
      <c r="I35" s="35"/>
      <c r="J35" s="11"/>
    </row>
    <row r="36" spans="1:10" x14ac:dyDescent="0.2">
      <c r="A36" s="3"/>
      <c r="B36" s="3"/>
      <c r="C36" s="35"/>
      <c r="D36" s="35"/>
      <c r="E36" s="35"/>
      <c r="F36" s="35"/>
      <c r="G36" s="35"/>
      <c r="H36" s="35"/>
      <c r="I36" s="35"/>
      <c r="J36" s="11"/>
    </row>
    <row r="37" spans="1:10" x14ac:dyDescent="0.2">
      <c r="A37" s="3"/>
      <c r="B37" s="3"/>
      <c r="C37" s="35"/>
      <c r="D37" s="35"/>
      <c r="E37" s="35"/>
      <c r="F37" s="35"/>
      <c r="G37" s="35"/>
      <c r="H37" s="35"/>
      <c r="I37" s="35"/>
      <c r="J37" s="11"/>
    </row>
    <row r="38" spans="1:10" x14ac:dyDescent="0.2">
      <c r="A38" s="35"/>
      <c r="B38" s="35"/>
      <c r="C38" s="35"/>
      <c r="D38" s="35"/>
      <c r="E38" s="35"/>
      <c r="F38" s="35"/>
      <c r="G38" s="35"/>
      <c r="H38" s="35"/>
      <c r="I38" s="35"/>
      <c r="J38" s="11"/>
    </row>
    <row r="39" spans="1:10" x14ac:dyDescent="0.2">
      <c r="A39" s="35"/>
      <c r="B39" s="35"/>
      <c r="C39" s="35"/>
      <c r="D39" s="35"/>
      <c r="E39" s="35"/>
      <c r="F39" s="35"/>
      <c r="G39" s="35"/>
      <c r="H39" s="35"/>
      <c r="I39" s="35"/>
      <c r="J39" s="11"/>
    </row>
    <row r="40" spans="1:10" x14ac:dyDescent="0.2">
      <c r="A40" s="12"/>
      <c r="B40" s="12"/>
      <c r="C40" s="12"/>
      <c r="D40" s="12"/>
      <c r="E40" s="12"/>
      <c r="F40" s="12"/>
      <c r="G40" s="35"/>
      <c r="H40" s="35"/>
      <c r="I40" s="35"/>
      <c r="J40" s="11"/>
    </row>
    <row r="41" spans="1:10" x14ac:dyDescent="0.2">
      <c r="A41" s="3"/>
      <c r="B41" s="3"/>
      <c r="C41" s="3"/>
      <c r="D41" s="3"/>
      <c r="E41" s="3"/>
      <c r="F41" s="3"/>
      <c r="G41" s="35"/>
      <c r="H41" s="35"/>
      <c r="I41" s="35"/>
      <c r="J41" s="11"/>
    </row>
    <row r="42" spans="1:10" x14ac:dyDescent="0.2">
      <c r="A42" s="3"/>
      <c r="B42" s="3"/>
      <c r="C42" s="3"/>
      <c r="D42" s="3"/>
      <c r="E42" s="3"/>
      <c r="F42" s="3"/>
      <c r="G42" s="35"/>
      <c r="H42" s="35"/>
      <c r="I42" s="35"/>
      <c r="J42" s="11"/>
    </row>
    <row r="43" spans="1:10" x14ac:dyDescent="0.2">
      <c r="A43" s="3"/>
      <c r="B43" s="3"/>
      <c r="C43" s="3"/>
      <c r="D43" s="3"/>
      <c r="E43" s="3"/>
      <c r="F43" s="3"/>
      <c r="G43" s="35"/>
      <c r="H43" s="35"/>
      <c r="I43" s="35"/>
      <c r="J43" s="11"/>
    </row>
    <row r="44" spans="1:10" x14ac:dyDescent="0.2">
      <c r="A44" s="35"/>
      <c r="B44" s="35"/>
      <c r="C44" s="35"/>
      <c r="D44" s="35"/>
      <c r="E44" s="35"/>
      <c r="F44" s="35"/>
      <c r="G44" s="35"/>
      <c r="H44" s="35"/>
      <c r="I44" s="35"/>
      <c r="J44" s="11"/>
    </row>
    <row r="45" spans="1:10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1"/>
    </row>
    <row r="46" spans="1:10" x14ac:dyDescent="0.2">
      <c r="A46" s="3"/>
      <c r="B46" s="3"/>
      <c r="C46" s="3"/>
      <c r="D46" s="3"/>
      <c r="E46" s="3"/>
      <c r="F46" s="3"/>
      <c r="G46" s="3"/>
      <c r="H46" s="3"/>
      <c r="I46" s="3"/>
      <c r="J46" s="11"/>
    </row>
    <row r="47" spans="1:10" x14ac:dyDescent="0.2">
      <c r="A47" s="3"/>
      <c r="B47" s="3"/>
      <c r="C47" s="3"/>
      <c r="D47" s="3"/>
      <c r="E47" s="3"/>
      <c r="F47" s="3"/>
      <c r="G47" s="3"/>
      <c r="H47" s="3"/>
      <c r="I47" s="3"/>
      <c r="J47" s="11"/>
    </row>
    <row r="48" spans="1:10" x14ac:dyDescent="0.2">
      <c r="A48" s="3"/>
      <c r="B48" s="3"/>
      <c r="C48" s="3"/>
      <c r="D48" s="3"/>
      <c r="E48" s="3"/>
      <c r="F48" s="3"/>
      <c r="G48" s="3"/>
      <c r="H48" s="3"/>
      <c r="I48" s="3"/>
      <c r="J48" s="11"/>
    </row>
    <row r="49" spans="1:10" x14ac:dyDescent="0.2">
      <c r="A49" s="3"/>
      <c r="B49" s="3"/>
      <c r="C49" s="3"/>
      <c r="D49" s="3"/>
      <c r="E49" s="3"/>
      <c r="F49" s="3"/>
      <c r="G49" s="3"/>
      <c r="H49" s="3"/>
      <c r="I49" s="3"/>
      <c r="J49" s="11"/>
    </row>
    <row r="55" spans="1:10" x14ac:dyDescent="0.2">
      <c r="A55" s="11"/>
      <c r="B55" s="11"/>
      <c r="C55" s="11"/>
    </row>
    <row r="56" spans="1:10" x14ac:dyDescent="0.2">
      <c r="A56" s="11"/>
      <c r="B56" s="11"/>
      <c r="C56" s="11"/>
    </row>
    <row r="57" spans="1:10" x14ac:dyDescent="0.2">
      <c r="A57" s="12"/>
      <c r="B57" s="12"/>
      <c r="C57" s="12"/>
    </row>
    <row r="58" spans="1:10" x14ac:dyDescent="0.2">
      <c r="A58" s="52" t="s">
        <v>65</v>
      </c>
      <c r="B58" s="52"/>
      <c r="C58" s="52"/>
      <c r="D58" s="52"/>
      <c r="E58" s="52"/>
      <c r="F58" s="52"/>
      <c r="G58" s="52"/>
    </row>
    <row r="59" spans="1:10" x14ac:dyDescent="0.2">
      <c r="A59" s="3"/>
      <c r="B59" s="3"/>
      <c r="C59" s="3"/>
    </row>
    <row r="60" spans="1:10" x14ac:dyDescent="0.2">
      <c r="A60" s="3"/>
      <c r="B60" s="3"/>
      <c r="C60" s="3"/>
    </row>
    <row r="61" spans="1:10" x14ac:dyDescent="0.2">
      <c r="A61" s="3"/>
      <c r="B61" s="3"/>
      <c r="C61" s="3"/>
    </row>
    <row r="62" spans="1:10" x14ac:dyDescent="0.2">
      <c r="A62" s="3"/>
      <c r="B62" s="3"/>
      <c r="C62" s="3"/>
    </row>
    <row r="63" spans="1:10" x14ac:dyDescent="0.2">
      <c r="A63" s="3"/>
      <c r="B63" s="3"/>
      <c r="C63" s="3"/>
    </row>
    <row r="64" spans="1:10" x14ac:dyDescent="0.2">
      <c r="A64" s="3"/>
      <c r="B64" s="3"/>
      <c r="C64" s="3"/>
    </row>
    <row r="65" spans="1:7" x14ac:dyDescent="0.2">
      <c r="A65" s="3"/>
      <c r="B65" s="3"/>
      <c r="C65" s="3"/>
    </row>
    <row r="66" spans="1:7" x14ac:dyDescent="0.2">
      <c r="A66" s="3"/>
      <c r="B66" s="3"/>
      <c r="C66" s="3"/>
    </row>
    <row r="67" spans="1:7" x14ac:dyDescent="0.2">
      <c r="A67" s="2" t="s">
        <v>31</v>
      </c>
      <c r="B67" s="2" t="s">
        <v>32</v>
      </c>
      <c r="C67" s="2" t="s">
        <v>33</v>
      </c>
      <c r="D67" s="2" t="s">
        <v>34</v>
      </c>
      <c r="E67" s="2" t="s">
        <v>35</v>
      </c>
      <c r="F67" s="2" t="s">
        <v>36</v>
      </c>
      <c r="G67" s="2" t="s">
        <v>37</v>
      </c>
    </row>
    <row r="68" spans="1:7" x14ac:dyDescent="0.2">
      <c r="A68">
        <v>1</v>
      </c>
      <c r="B68">
        <v>1</v>
      </c>
      <c r="C68">
        <v>1</v>
      </c>
      <c r="D68">
        <v>1</v>
      </c>
      <c r="E68">
        <v>0</v>
      </c>
      <c r="F68">
        <v>0</v>
      </c>
      <c r="G68">
        <v>150</v>
      </c>
    </row>
    <row r="69" spans="1:7" x14ac:dyDescent="0.2">
      <c r="A69">
        <v>2</v>
      </c>
      <c r="C69">
        <v>2</v>
      </c>
      <c r="D69">
        <v>0</v>
      </c>
      <c r="E69">
        <v>1</v>
      </c>
      <c r="F69">
        <v>0</v>
      </c>
      <c r="G69">
        <v>105.6</v>
      </c>
    </row>
    <row r="70" spans="1:7" x14ac:dyDescent="0.2">
      <c r="A70">
        <v>3</v>
      </c>
      <c r="C70">
        <v>3</v>
      </c>
      <c r="D70">
        <v>0</v>
      </c>
      <c r="E70">
        <v>0</v>
      </c>
      <c r="F70">
        <v>1</v>
      </c>
      <c r="G70">
        <v>127.19999999999999</v>
      </c>
    </row>
    <row r="71" spans="1:7" x14ac:dyDescent="0.2">
      <c r="A71">
        <v>4</v>
      </c>
      <c r="C71">
        <v>4</v>
      </c>
      <c r="D71">
        <v>0</v>
      </c>
      <c r="E71">
        <v>0</v>
      </c>
      <c r="F71">
        <v>0</v>
      </c>
      <c r="G71">
        <v>183.6</v>
      </c>
    </row>
    <row r="72" spans="1:7" x14ac:dyDescent="0.2">
      <c r="A72">
        <v>5</v>
      </c>
      <c r="B72">
        <v>2</v>
      </c>
      <c r="C72">
        <v>1</v>
      </c>
      <c r="D72">
        <v>1</v>
      </c>
      <c r="E72">
        <v>0</v>
      </c>
      <c r="F72">
        <v>0</v>
      </c>
      <c r="G72">
        <v>141.6</v>
      </c>
    </row>
    <row r="73" spans="1:7" x14ac:dyDescent="0.2">
      <c r="A73">
        <v>6</v>
      </c>
      <c r="C73">
        <v>2</v>
      </c>
      <c r="D73">
        <v>0</v>
      </c>
      <c r="E73">
        <v>1</v>
      </c>
      <c r="F73">
        <v>0</v>
      </c>
      <c r="G73">
        <v>122.39999999999999</v>
      </c>
    </row>
    <row r="74" spans="1:7" x14ac:dyDescent="0.2">
      <c r="A74">
        <v>7</v>
      </c>
      <c r="C74">
        <v>3</v>
      </c>
      <c r="D74">
        <v>0</v>
      </c>
      <c r="E74">
        <v>0</v>
      </c>
      <c r="F74">
        <v>1</v>
      </c>
      <c r="G74">
        <v>159.6</v>
      </c>
    </row>
    <row r="75" spans="1:7" x14ac:dyDescent="0.2">
      <c r="A75">
        <v>8</v>
      </c>
      <c r="C75">
        <v>4</v>
      </c>
      <c r="D75">
        <v>0</v>
      </c>
      <c r="E75">
        <v>0</v>
      </c>
      <c r="F75">
        <v>0</v>
      </c>
      <c r="G75">
        <v>193.2</v>
      </c>
    </row>
    <row r="76" spans="1:7" x14ac:dyDescent="0.2">
      <c r="A76">
        <v>9</v>
      </c>
      <c r="B76">
        <v>3</v>
      </c>
      <c r="C76">
        <v>1</v>
      </c>
      <c r="D76">
        <v>1</v>
      </c>
      <c r="E76">
        <v>0</v>
      </c>
      <c r="F76">
        <v>0</v>
      </c>
      <c r="G76">
        <v>165.6</v>
      </c>
    </row>
    <row r="77" spans="1:7" x14ac:dyDescent="0.2">
      <c r="A77">
        <v>10</v>
      </c>
      <c r="C77">
        <v>2</v>
      </c>
      <c r="D77">
        <v>0</v>
      </c>
      <c r="E77">
        <v>1</v>
      </c>
      <c r="F77">
        <v>0</v>
      </c>
      <c r="G77">
        <v>96</v>
      </c>
    </row>
    <row r="78" spans="1:7" x14ac:dyDescent="0.2">
      <c r="A78">
        <v>11</v>
      </c>
      <c r="C78">
        <v>3</v>
      </c>
      <c r="D78">
        <v>0</v>
      </c>
      <c r="E78">
        <v>0</v>
      </c>
      <c r="F78">
        <v>1</v>
      </c>
      <c r="G78">
        <v>135.6</v>
      </c>
    </row>
    <row r="79" spans="1:7" x14ac:dyDescent="0.2">
      <c r="A79">
        <v>12</v>
      </c>
      <c r="C79">
        <v>4</v>
      </c>
      <c r="D79">
        <v>0</v>
      </c>
      <c r="E79">
        <v>0</v>
      </c>
      <c r="F79">
        <v>0</v>
      </c>
      <c r="G79">
        <v>172.79999999999998</v>
      </c>
    </row>
    <row r="80" spans="1:7" x14ac:dyDescent="0.2">
      <c r="A80">
        <v>13</v>
      </c>
      <c r="B80">
        <v>4</v>
      </c>
      <c r="C80">
        <v>1</v>
      </c>
      <c r="D80">
        <v>1</v>
      </c>
      <c r="E80">
        <v>0</v>
      </c>
      <c r="F80">
        <v>0</v>
      </c>
      <c r="G80">
        <v>130.79999999999998</v>
      </c>
    </row>
    <row r="81" spans="1:9" x14ac:dyDescent="0.2">
      <c r="A81">
        <v>14</v>
      </c>
      <c r="C81">
        <v>2</v>
      </c>
      <c r="D81">
        <v>0</v>
      </c>
      <c r="E81">
        <v>1</v>
      </c>
      <c r="F81">
        <v>0</v>
      </c>
      <c r="G81">
        <v>130.79999999999998</v>
      </c>
    </row>
    <row r="82" spans="1:9" x14ac:dyDescent="0.2">
      <c r="A82">
        <v>15</v>
      </c>
      <c r="C82">
        <v>3</v>
      </c>
      <c r="D82">
        <v>0</v>
      </c>
      <c r="E82">
        <v>0</v>
      </c>
      <c r="F82">
        <v>1</v>
      </c>
      <c r="G82">
        <v>150</v>
      </c>
    </row>
    <row r="83" spans="1:9" x14ac:dyDescent="0.2">
      <c r="A83">
        <v>16</v>
      </c>
      <c r="C83">
        <v>4</v>
      </c>
      <c r="D83">
        <v>0</v>
      </c>
      <c r="E83">
        <v>0</v>
      </c>
      <c r="F83">
        <v>0</v>
      </c>
      <c r="G83">
        <v>164.4</v>
      </c>
    </row>
    <row r="84" spans="1:9" x14ac:dyDescent="0.2">
      <c r="A84">
        <v>17</v>
      </c>
      <c r="B84">
        <v>5</v>
      </c>
      <c r="C84">
        <v>1</v>
      </c>
      <c r="D84">
        <v>1</v>
      </c>
      <c r="E84">
        <v>0</v>
      </c>
      <c r="F84">
        <v>0</v>
      </c>
      <c r="G84">
        <v>156</v>
      </c>
    </row>
    <row r="85" spans="1:9" x14ac:dyDescent="0.2">
      <c r="A85">
        <v>18</v>
      </c>
      <c r="C85">
        <v>2</v>
      </c>
      <c r="D85">
        <v>0</v>
      </c>
      <c r="E85">
        <v>1</v>
      </c>
      <c r="F85">
        <v>0</v>
      </c>
      <c r="G85">
        <v>115.19999999999999</v>
      </c>
    </row>
    <row r="86" spans="1:9" x14ac:dyDescent="0.2">
      <c r="A86">
        <v>19</v>
      </c>
      <c r="C86">
        <v>3</v>
      </c>
      <c r="D86">
        <v>0</v>
      </c>
      <c r="E86">
        <v>0</v>
      </c>
      <c r="F86">
        <v>1</v>
      </c>
      <c r="G86">
        <v>153.6</v>
      </c>
    </row>
    <row r="87" spans="1:9" x14ac:dyDescent="0.2">
      <c r="A87" s="1">
        <v>20</v>
      </c>
      <c r="B87" s="1"/>
      <c r="C87" s="1">
        <v>4</v>
      </c>
      <c r="D87" s="1">
        <v>0</v>
      </c>
      <c r="E87" s="1">
        <v>0</v>
      </c>
      <c r="F87" s="1">
        <v>0</v>
      </c>
      <c r="G87" s="1">
        <v>198</v>
      </c>
    </row>
    <row r="91" spans="1:9" x14ac:dyDescent="0.2">
      <c r="A91" s="29" t="s">
        <v>73</v>
      </c>
    </row>
    <row r="93" spans="1:9" x14ac:dyDescent="0.2">
      <c r="A93" s="30"/>
      <c r="B93" s="30"/>
      <c r="C93" s="35"/>
      <c r="D93" s="35"/>
      <c r="E93" s="35"/>
      <c r="F93" s="35"/>
      <c r="G93" s="35"/>
      <c r="H93" s="35"/>
      <c r="I93" s="35"/>
    </row>
    <row r="94" spans="1:9" x14ac:dyDescent="0.2">
      <c r="A94" s="3"/>
      <c r="B94" s="3"/>
      <c r="C94" s="35"/>
      <c r="D94" s="35"/>
      <c r="E94" s="35"/>
      <c r="F94" s="35"/>
      <c r="G94" s="35"/>
      <c r="H94" s="35"/>
      <c r="I94" s="35"/>
    </row>
    <row r="95" spans="1:9" x14ac:dyDescent="0.2">
      <c r="A95" s="3"/>
      <c r="B95" s="3"/>
      <c r="C95" s="35"/>
      <c r="D95" s="35"/>
      <c r="E95" s="35"/>
      <c r="F95" s="35"/>
      <c r="G95" s="35"/>
      <c r="H95" s="35"/>
      <c r="I95" s="35"/>
    </row>
    <row r="96" spans="1:9" x14ac:dyDescent="0.2">
      <c r="A96" s="3"/>
      <c r="B96" s="3"/>
      <c r="C96" s="35"/>
      <c r="D96" s="35"/>
      <c r="E96" s="35"/>
      <c r="F96" s="35"/>
      <c r="G96" s="35"/>
      <c r="H96" s="35"/>
      <c r="I96" s="35"/>
    </row>
    <row r="97" spans="1:9" x14ac:dyDescent="0.2">
      <c r="A97" s="3"/>
      <c r="B97" s="3"/>
      <c r="C97" s="35"/>
      <c r="D97" s="35"/>
      <c r="E97" s="35"/>
      <c r="F97" s="35"/>
      <c r="G97" s="35"/>
      <c r="H97" s="35"/>
      <c r="I97" s="35"/>
    </row>
    <row r="98" spans="1:9" x14ac:dyDescent="0.2">
      <c r="A98" s="3"/>
      <c r="B98" s="3"/>
      <c r="C98" s="35"/>
      <c r="D98" s="35"/>
      <c r="E98" s="35"/>
      <c r="F98" s="35"/>
      <c r="G98" s="35"/>
      <c r="H98" s="35"/>
      <c r="I98" s="35"/>
    </row>
    <row r="99" spans="1:9" x14ac:dyDescent="0.2">
      <c r="A99" s="35"/>
      <c r="B99" s="35"/>
      <c r="C99" s="35"/>
      <c r="D99" s="35"/>
      <c r="E99" s="35"/>
      <c r="F99" s="35"/>
      <c r="G99" s="35"/>
      <c r="H99" s="35"/>
      <c r="I99" s="35"/>
    </row>
    <row r="100" spans="1:9" x14ac:dyDescent="0.2">
      <c r="A100" s="35"/>
      <c r="B100" s="35"/>
      <c r="C100" s="35"/>
      <c r="D100" s="35"/>
      <c r="E100" s="35"/>
      <c r="F100" s="35"/>
      <c r="G100" s="35"/>
      <c r="H100" s="35"/>
      <c r="I100" s="35"/>
    </row>
    <row r="101" spans="1:9" x14ac:dyDescent="0.2">
      <c r="A101" s="12"/>
      <c r="B101" s="12"/>
      <c r="C101" s="12"/>
      <c r="D101" s="12"/>
      <c r="E101" s="12"/>
      <c r="F101" s="12"/>
      <c r="G101" s="35"/>
      <c r="H101" s="35"/>
      <c r="I101" s="35"/>
    </row>
    <row r="102" spans="1:9" x14ac:dyDescent="0.2">
      <c r="A102" s="3"/>
      <c r="B102" s="3"/>
      <c r="C102" s="3"/>
      <c r="D102" s="3"/>
      <c r="E102" s="3"/>
      <c r="F102" s="3"/>
      <c r="G102" s="35"/>
      <c r="H102" s="35"/>
      <c r="I102" s="35"/>
    </row>
    <row r="103" spans="1:9" x14ac:dyDescent="0.2">
      <c r="A103" s="3"/>
      <c r="B103" s="3"/>
      <c r="C103" s="3"/>
      <c r="D103" s="3"/>
      <c r="E103" s="3"/>
      <c r="F103" s="3"/>
      <c r="G103" s="35"/>
      <c r="H103" s="35"/>
      <c r="I103" s="35"/>
    </row>
    <row r="104" spans="1:9" x14ac:dyDescent="0.2">
      <c r="A104" s="3"/>
      <c r="B104" s="3"/>
      <c r="C104" s="3"/>
      <c r="D104" s="3"/>
      <c r="E104" s="3"/>
      <c r="F104" s="3"/>
      <c r="G104" s="35"/>
      <c r="H104" s="35"/>
      <c r="I104" s="35"/>
    </row>
    <row r="105" spans="1:9" x14ac:dyDescent="0.2">
      <c r="A105" s="35"/>
      <c r="B105" s="35"/>
      <c r="C105" s="35"/>
      <c r="D105" s="35"/>
      <c r="E105" s="35"/>
      <c r="F105" s="35"/>
      <c r="G105" s="35"/>
      <c r="H105" s="35"/>
      <c r="I105" s="35"/>
    </row>
    <row r="106" spans="1:9" x14ac:dyDescent="0.2">
      <c r="A106" s="12"/>
      <c r="B106" s="12"/>
      <c r="C106" s="12"/>
      <c r="D106" s="12"/>
      <c r="E106" s="12"/>
      <c r="F106" s="12"/>
      <c r="G106" s="12"/>
      <c r="H106" s="12"/>
      <c r="I106" s="12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5"/>
      <c r="B111" s="35"/>
      <c r="C111" s="35"/>
      <c r="D111" s="35"/>
      <c r="E111" s="35"/>
      <c r="F111" s="35"/>
      <c r="G111" s="35"/>
      <c r="H111" s="35"/>
      <c r="I111" s="35"/>
    </row>
    <row r="115" spans="1:2" x14ac:dyDescent="0.2">
      <c r="A115" s="8" t="s">
        <v>74</v>
      </c>
      <c r="B115" s="33" t="s">
        <v>76</v>
      </c>
    </row>
    <row r="116" spans="1:2" x14ac:dyDescent="0.2">
      <c r="A116" s="24" t="s">
        <v>34</v>
      </c>
    </row>
    <row r="117" spans="1:2" x14ac:dyDescent="0.2">
      <c r="A117" s="24" t="s">
        <v>35</v>
      </c>
    </row>
    <row r="118" spans="1:2" x14ac:dyDescent="0.2">
      <c r="A118" s="24" t="s">
        <v>36</v>
      </c>
    </row>
    <row r="119" spans="1:2" x14ac:dyDescent="0.2">
      <c r="A119" s="32" t="s">
        <v>75</v>
      </c>
      <c r="B119" s="1"/>
    </row>
  </sheetData>
  <mergeCells count="1">
    <mergeCell ref="A58:G5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D35E0-F7E2-A643-B191-B5AA060BD9B0}">
  <dimension ref="A1:I119"/>
  <sheetViews>
    <sheetView zoomScale="150" zoomScaleNormal="150" workbookViewId="0">
      <selection activeCell="B57" sqref="B57"/>
    </sheetView>
  </sheetViews>
  <sheetFormatPr baseColWidth="10" defaultRowHeight="16" x14ac:dyDescent="0.2"/>
  <sheetData>
    <row r="1" spans="1:7" x14ac:dyDescent="0.2">
      <c r="A1" t="s">
        <v>30</v>
      </c>
    </row>
    <row r="6" spans="1:7" x14ac:dyDescent="0.2">
      <c r="A6" s="2" t="s">
        <v>31</v>
      </c>
      <c r="B6" s="2" t="s">
        <v>32</v>
      </c>
      <c r="C6" s="2" t="s">
        <v>33</v>
      </c>
      <c r="D6" s="2" t="s">
        <v>34</v>
      </c>
      <c r="E6" s="2" t="s">
        <v>35</v>
      </c>
      <c r="F6" s="2" t="s">
        <v>36</v>
      </c>
      <c r="G6" s="2" t="s">
        <v>37</v>
      </c>
    </row>
    <row r="7" spans="1:7" x14ac:dyDescent="0.2">
      <c r="A7">
        <v>1</v>
      </c>
      <c r="B7">
        <v>1</v>
      </c>
      <c r="C7">
        <v>1</v>
      </c>
      <c r="D7">
        <v>1</v>
      </c>
      <c r="E7">
        <v>0</v>
      </c>
      <c r="F7">
        <v>0</v>
      </c>
      <c r="G7">
        <v>125</v>
      </c>
    </row>
    <row r="8" spans="1:7" x14ac:dyDescent="0.2">
      <c r="A8">
        <v>2</v>
      </c>
      <c r="C8">
        <v>2</v>
      </c>
      <c r="D8">
        <v>0</v>
      </c>
      <c r="E8">
        <v>1</v>
      </c>
      <c r="F8">
        <v>0</v>
      </c>
      <c r="G8">
        <v>153</v>
      </c>
    </row>
    <row r="9" spans="1:7" x14ac:dyDescent="0.2">
      <c r="A9">
        <v>3</v>
      </c>
      <c r="C9">
        <v>3</v>
      </c>
      <c r="D9">
        <v>0</v>
      </c>
      <c r="E9">
        <v>0</v>
      </c>
      <c r="F9">
        <v>1</v>
      </c>
      <c r="G9">
        <v>106</v>
      </c>
    </row>
    <row r="10" spans="1:7" x14ac:dyDescent="0.2">
      <c r="A10">
        <v>4</v>
      </c>
      <c r="C10">
        <v>4</v>
      </c>
      <c r="D10">
        <v>0</v>
      </c>
      <c r="E10">
        <v>0</v>
      </c>
      <c r="F10">
        <v>0</v>
      </c>
      <c r="G10">
        <v>88</v>
      </c>
    </row>
    <row r="11" spans="1:7" x14ac:dyDescent="0.2">
      <c r="A11">
        <v>5</v>
      </c>
      <c r="B11">
        <v>2</v>
      </c>
      <c r="C11">
        <v>1</v>
      </c>
      <c r="D11">
        <v>1</v>
      </c>
      <c r="E11">
        <v>0</v>
      </c>
      <c r="F11">
        <v>0</v>
      </c>
      <c r="G11">
        <v>118</v>
      </c>
    </row>
    <row r="12" spans="1:7" x14ac:dyDescent="0.2">
      <c r="A12">
        <v>6</v>
      </c>
      <c r="C12">
        <v>2</v>
      </c>
      <c r="D12">
        <v>0</v>
      </c>
      <c r="E12">
        <v>1</v>
      </c>
      <c r="F12">
        <v>0</v>
      </c>
      <c r="G12">
        <v>161</v>
      </c>
    </row>
    <row r="13" spans="1:7" x14ac:dyDescent="0.2">
      <c r="A13">
        <v>7</v>
      </c>
      <c r="C13">
        <v>3</v>
      </c>
      <c r="D13">
        <v>0</v>
      </c>
      <c r="E13">
        <v>0</v>
      </c>
      <c r="F13">
        <v>1</v>
      </c>
      <c r="G13">
        <v>133</v>
      </c>
    </row>
    <row r="14" spans="1:7" x14ac:dyDescent="0.2">
      <c r="A14">
        <v>8</v>
      </c>
      <c r="C14">
        <v>4</v>
      </c>
      <c r="D14">
        <v>0</v>
      </c>
      <c r="E14">
        <v>0</v>
      </c>
      <c r="F14">
        <v>0</v>
      </c>
      <c r="G14">
        <v>102</v>
      </c>
    </row>
    <row r="15" spans="1:7" x14ac:dyDescent="0.2">
      <c r="A15">
        <v>9</v>
      </c>
      <c r="B15">
        <v>3</v>
      </c>
      <c r="C15">
        <v>1</v>
      </c>
      <c r="D15">
        <v>1</v>
      </c>
      <c r="E15">
        <v>0</v>
      </c>
      <c r="F15">
        <v>0</v>
      </c>
      <c r="G15">
        <v>138</v>
      </c>
    </row>
    <row r="16" spans="1:7" x14ac:dyDescent="0.2">
      <c r="A16">
        <v>10</v>
      </c>
      <c r="C16">
        <v>2</v>
      </c>
      <c r="D16">
        <v>0</v>
      </c>
      <c r="E16">
        <v>1</v>
      </c>
      <c r="F16">
        <v>0</v>
      </c>
      <c r="G16">
        <v>144</v>
      </c>
    </row>
    <row r="17" spans="1:7" x14ac:dyDescent="0.2">
      <c r="A17">
        <v>11</v>
      </c>
      <c r="C17">
        <v>3</v>
      </c>
      <c r="D17">
        <v>0</v>
      </c>
      <c r="E17">
        <v>0</v>
      </c>
      <c r="F17">
        <v>1</v>
      </c>
      <c r="G17">
        <v>113</v>
      </c>
    </row>
    <row r="18" spans="1:7" x14ac:dyDescent="0.2">
      <c r="A18">
        <v>12</v>
      </c>
      <c r="C18">
        <v>4</v>
      </c>
      <c r="D18">
        <v>0</v>
      </c>
      <c r="E18">
        <v>0</v>
      </c>
      <c r="F18">
        <v>0</v>
      </c>
      <c r="G18">
        <v>80</v>
      </c>
    </row>
    <row r="19" spans="1:7" x14ac:dyDescent="0.2">
      <c r="A19">
        <v>13</v>
      </c>
      <c r="B19">
        <v>4</v>
      </c>
      <c r="C19">
        <v>1</v>
      </c>
      <c r="D19">
        <v>1</v>
      </c>
      <c r="E19">
        <v>0</v>
      </c>
      <c r="F19">
        <v>0</v>
      </c>
      <c r="G19">
        <v>109</v>
      </c>
    </row>
    <row r="20" spans="1:7" x14ac:dyDescent="0.2">
      <c r="A20">
        <v>14</v>
      </c>
      <c r="C20">
        <v>2</v>
      </c>
      <c r="D20">
        <v>0</v>
      </c>
      <c r="E20">
        <v>1</v>
      </c>
      <c r="F20">
        <v>0</v>
      </c>
      <c r="G20">
        <v>137</v>
      </c>
    </row>
    <row r="21" spans="1:7" x14ac:dyDescent="0.2">
      <c r="A21">
        <v>15</v>
      </c>
      <c r="C21">
        <v>3</v>
      </c>
      <c r="D21">
        <v>0</v>
      </c>
      <c r="E21">
        <v>0</v>
      </c>
      <c r="F21">
        <v>1</v>
      </c>
      <c r="G21">
        <v>125</v>
      </c>
    </row>
    <row r="22" spans="1:7" x14ac:dyDescent="0.2">
      <c r="A22">
        <v>16</v>
      </c>
      <c r="C22">
        <v>4</v>
      </c>
      <c r="D22">
        <v>0</v>
      </c>
      <c r="E22">
        <v>0</v>
      </c>
      <c r="F22">
        <v>0</v>
      </c>
      <c r="G22">
        <v>109</v>
      </c>
    </row>
    <row r="23" spans="1:7" x14ac:dyDescent="0.2">
      <c r="A23">
        <v>17</v>
      </c>
      <c r="B23">
        <v>5</v>
      </c>
      <c r="C23">
        <v>1</v>
      </c>
      <c r="D23">
        <v>1</v>
      </c>
      <c r="E23">
        <v>0</v>
      </c>
      <c r="F23">
        <v>0</v>
      </c>
      <c r="G23">
        <v>130</v>
      </c>
    </row>
    <row r="24" spans="1:7" x14ac:dyDescent="0.2">
      <c r="A24">
        <v>18</v>
      </c>
      <c r="C24">
        <v>2</v>
      </c>
      <c r="D24">
        <v>0</v>
      </c>
      <c r="E24">
        <v>1</v>
      </c>
      <c r="F24">
        <v>0</v>
      </c>
      <c r="G24">
        <v>165</v>
      </c>
    </row>
    <row r="25" spans="1:7" x14ac:dyDescent="0.2">
      <c r="A25">
        <v>19</v>
      </c>
      <c r="C25">
        <v>3</v>
      </c>
      <c r="D25">
        <v>0</v>
      </c>
      <c r="E25">
        <v>0</v>
      </c>
      <c r="F25">
        <v>1</v>
      </c>
      <c r="G25">
        <v>128</v>
      </c>
    </row>
    <row r="26" spans="1:7" x14ac:dyDescent="0.2">
      <c r="A26" s="1">
        <v>20</v>
      </c>
      <c r="B26" s="1"/>
      <c r="C26" s="1">
        <v>4</v>
      </c>
      <c r="D26" s="1">
        <v>0</v>
      </c>
      <c r="E26" s="1">
        <v>0</v>
      </c>
      <c r="F26" s="1">
        <v>0</v>
      </c>
      <c r="G26" s="1">
        <v>96</v>
      </c>
    </row>
    <row r="30" spans="1:7" x14ac:dyDescent="0.2">
      <c r="A30" t="s">
        <v>2</v>
      </c>
    </row>
    <row r="31" spans="1:7" ht="17" thickBot="1" x14ac:dyDescent="0.25"/>
    <row r="32" spans="1:7" x14ac:dyDescent="0.2">
      <c r="A32" s="6" t="s">
        <v>3</v>
      </c>
      <c r="B32" s="6"/>
    </row>
    <row r="33" spans="1:9" x14ac:dyDescent="0.2">
      <c r="A33" s="3" t="s">
        <v>4</v>
      </c>
      <c r="B33" s="3">
        <v>0.89379134480340616</v>
      </c>
    </row>
    <row r="34" spans="1:9" x14ac:dyDescent="0.2">
      <c r="A34" s="3" t="s">
        <v>5</v>
      </c>
      <c r="B34" s="3">
        <v>0.79886296804548129</v>
      </c>
    </row>
    <row r="35" spans="1:9" x14ac:dyDescent="0.2">
      <c r="A35" s="3" t="s">
        <v>6</v>
      </c>
      <c r="B35" s="3">
        <v>0.76114977455400901</v>
      </c>
    </row>
    <row r="36" spans="1:9" x14ac:dyDescent="0.2">
      <c r="A36" s="3" t="s">
        <v>7</v>
      </c>
      <c r="B36" s="3">
        <v>11.324751652906123</v>
      </c>
    </row>
    <row r="37" spans="1:9" ht="17" thickBot="1" x14ac:dyDescent="0.25">
      <c r="A37" s="4" t="s">
        <v>8</v>
      </c>
      <c r="B37" s="4">
        <v>20</v>
      </c>
    </row>
    <row r="39" spans="1:9" ht="17" thickBot="1" x14ac:dyDescent="0.25">
      <c r="A39" t="s">
        <v>9</v>
      </c>
    </row>
    <row r="40" spans="1:9" x14ac:dyDescent="0.2">
      <c r="A40" s="5"/>
      <c r="B40" s="5" t="s">
        <v>14</v>
      </c>
      <c r="C40" s="5" t="s">
        <v>15</v>
      </c>
      <c r="D40" s="5" t="s">
        <v>16</v>
      </c>
      <c r="E40" s="5" t="s">
        <v>17</v>
      </c>
      <c r="F40" s="5" t="s">
        <v>18</v>
      </c>
    </row>
    <row r="41" spans="1:9" x14ac:dyDescent="0.2">
      <c r="A41" s="3" t="s">
        <v>10</v>
      </c>
      <c r="B41" s="3">
        <v>3</v>
      </c>
      <c r="C41" s="3">
        <v>8150</v>
      </c>
      <c r="D41" s="3">
        <v>2716.6666666666665</v>
      </c>
      <c r="E41" s="3">
        <v>21.182586094866799</v>
      </c>
      <c r="F41" s="3">
        <v>8.1036320948030689E-6</v>
      </c>
    </row>
    <row r="42" spans="1:9" x14ac:dyDescent="0.2">
      <c r="A42" s="3" t="s">
        <v>11</v>
      </c>
      <c r="B42" s="3">
        <v>16</v>
      </c>
      <c r="C42" s="3">
        <v>2051.9999999999995</v>
      </c>
      <c r="D42" s="3">
        <v>128.24999999999997</v>
      </c>
      <c r="E42" s="3"/>
      <c r="F42" s="3"/>
    </row>
    <row r="43" spans="1:9" ht="17" thickBot="1" x14ac:dyDescent="0.25">
      <c r="A43" s="4" t="s">
        <v>12</v>
      </c>
      <c r="B43" s="4">
        <v>19</v>
      </c>
      <c r="C43" s="4">
        <v>10202</v>
      </c>
      <c r="D43" s="4"/>
      <c r="E43" s="4"/>
      <c r="F43" s="4"/>
    </row>
    <row r="44" spans="1:9" ht="17" thickBot="1" x14ac:dyDescent="0.25"/>
    <row r="45" spans="1:9" x14ac:dyDescent="0.2">
      <c r="A45" s="5"/>
      <c r="B45" s="5" t="s">
        <v>19</v>
      </c>
      <c r="C45" s="5" t="s">
        <v>7</v>
      </c>
      <c r="D45" s="5" t="s">
        <v>20</v>
      </c>
      <c r="E45" s="5" t="s">
        <v>21</v>
      </c>
      <c r="F45" s="5" t="s">
        <v>22</v>
      </c>
      <c r="G45" s="5" t="s">
        <v>23</v>
      </c>
      <c r="H45" s="5" t="s">
        <v>24</v>
      </c>
      <c r="I45" s="5" t="s">
        <v>25</v>
      </c>
    </row>
    <row r="46" spans="1:9" x14ac:dyDescent="0.2">
      <c r="A46" s="9" t="s">
        <v>13</v>
      </c>
      <c r="B46" s="9">
        <v>95</v>
      </c>
      <c r="C46" s="3">
        <v>5.0645829048402389</v>
      </c>
      <c r="D46" s="3">
        <v>18.757714462371261</v>
      </c>
      <c r="E46" s="3">
        <v>2.5659035610699055E-12</v>
      </c>
      <c r="F46" s="3">
        <v>84.263563861683807</v>
      </c>
      <c r="G46" s="3">
        <v>105.73643613831619</v>
      </c>
      <c r="H46" s="3">
        <v>84.263563861683807</v>
      </c>
      <c r="I46" s="3">
        <v>105.73643613831619</v>
      </c>
    </row>
    <row r="47" spans="1:9" x14ac:dyDescent="0.2">
      <c r="A47" s="9" t="s">
        <v>34</v>
      </c>
      <c r="B47" s="9">
        <v>29.000000000000004</v>
      </c>
      <c r="C47" s="3">
        <v>7.1624018317879923</v>
      </c>
      <c r="D47" s="3">
        <v>4.0489211134863909</v>
      </c>
      <c r="E47" s="3">
        <v>9.3121064014886732E-4</v>
      </c>
      <c r="F47" s="3">
        <v>13.816386401640615</v>
      </c>
      <c r="G47" s="3">
        <v>44.183613598359393</v>
      </c>
      <c r="H47" s="3">
        <v>13.816386401640615</v>
      </c>
      <c r="I47" s="3">
        <v>44.183613598359393</v>
      </c>
    </row>
    <row r="48" spans="1:9" x14ac:dyDescent="0.2">
      <c r="A48" s="9" t="s">
        <v>35</v>
      </c>
      <c r="B48" s="9">
        <v>56.999999999999979</v>
      </c>
      <c r="C48" s="3">
        <v>7.1624018317879923</v>
      </c>
      <c r="D48" s="3">
        <v>7.9582242575422129</v>
      </c>
      <c r="E48" s="3">
        <v>5.9348216402977417E-7</v>
      </c>
      <c r="F48" s="3">
        <v>41.816386401640592</v>
      </c>
      <c r="G48" s="3">
        <v>72.183613598359372</v>
      </c>
      <c r="H48" s="3">
        <v>41.816386401640592</v>
      </c>
      <c r="I48" s="3">
        <v>72.183613598359372</v>
      </c>
    </row>
    <row r="49" spans="1:9" ht="17" thickBot="1" x14ac:dyDescent="0.25">
      <c r="A49" s="10" t="s">
        <v>36</v>
      </c>
      <c r="B49" s="10">
        <v>26.000000000000004</v>
      </c>
      <c r="C49" s="4">
        <v>7.1624018317879914</v>
      </c>
      <c r="D49" s="4">
        <v>3.6300672051946958</v>
      </c>
      <c r="E49" s="4">
        <v>2.2515555386072618E-3</v>
      </c>
      <c r="F49" s="4">
        <v>10.816386401640617</v>
      </c>
      <c r="G49" s="4">
        <v>41.183613598359386</v>
      </c>
      <c r="H49" s="4">
        <v>10.816386401640617</v>
      </c>
      <c r="I49" s="4">
        <v>41.183613598359386</v>
      </c>
    </row>
    <row r="55" spans="1:9" x14ac:dyDescent="0.2">
      <c r="A55" s="11"/>
      <c r="B55" s="11"/>
      <c r="C55" s="11"/>
    </row>
    <row r="56" spans="1:9" x14ac:dyDescent="0.2">
      <c r="A56" s="34" t="s">
        <v>77</v>
      </c>
      <c r="B56" s="11" t="s">
        <v>78</v>
      </c>
      <c r="C56" s="11"/>
    </row>
    <row r="57" spans="1:9" x14ac:dyDescent="0.2">
      <c r="A57" s="12"/>
      <c r="B57" s="12"/>
      <c r="C57" s="12"/>
    </row>
    <row r="58" spans="1:9" x14ac:dyDescent="0.2">
      <c r="A58" s="52" t="s">
        <v>65</v>
      </c>
      <c r="B58" s="52"/>
      <c r="C58" s="52"/>
      <c r="D58" s="52"/>
      <c r="E58" s="52"/>
      <c r="F58" s="52"/>
      <c r="G58" s="52"/>
    </row>
    <row r="59" spans="1:9" x14ac:dyDescent="0.2">
      <c r="A59" s="3"/>
      <c r="B59" s="3"/>
      <c r="C59" s="3"/>
    </row>
    <row r="60" spans="1:9" x14ac:dyDescent="0.2">
      <c r="A60" s="3"/>
      <c r="B60" s="3"/>
      <c r="C60" s="3"/>
    </row>
    <row r="61" spans="1:9" x14ac:dyDescent="0.2">
      <c r="A61" s="3"/>
      <c r="B61" s="3"/>
      <c r="C61" s="3"/>
    </row>
    <row r="62" spans="1:9" x14ac:dyDescent="0.2">
      <c r="A62" s="3"/>
      <c r="B62" s="3"/>
      <c r="C62" s="3"/>
    </row>
    <row r="63" spans="1:9" x14ac:dyDescent="0.2">
      <c r="A63" s="3"/>
      <c r="B63" s="3"/>
      <c r="C63" s="3"/>
    </row>
    <row r="64" spans="1:9" x14ac:dyDescent="0.2">
      <c r="A64" s="3"/>
      <c r="B64" s="3"/>
      <c r="C64" s="3"/>
    </row>
    <row r="65" spans="1:7" x14ac:dyDescent="0.2">
      <c r="A65" s="3"/>
      <c r="B65" s="3"/>
      <c r="C65" s="3"/>
    </row>
    <row r="66" spans="1:7" x14ac:dyDescent="0.2">
      <c r="A66" s="3"/>
      <c r="B66" s="3"/>
      <c r="C66" s="3"/>
    </row>
    <row r="67" spans="1:7" x14ac:dyDescent="0.2">
      <c r="A67" s="2" t="s">
        <v>31</v>
      </c>
      <c r="B67" s="2" t="s">
        <v>32</v>
      </c>
      <c r="C67" s="2" t="s">
        <v>33</v>
      </c>
      <c r="D67" s="2" t="s">
        <v>34</v>
      </c>
      <c r="E67" s="2" t="s">
        <v>35</v>
      </c>
      <c r="F67" s="2" t="s">
        <v>36</v>
      </c>
      <c r="G67" s="2" t="s">
        <v>37</v>
      </c>
    </row>
    <row r="68" spans="1:7" x14ac:dyDescent="0.2">
      <c r="A68">
        <v>1</v>
      </c>
      <c r="B68">
        <v>1</v>
      </c>
      <c r="C68">
        <v>1</v>
      </c>
      <c r="D68">
        <v>1</v>
      </c>
      <c r="E68">
        <v>0</v>
      </c>
      <c r="F68">
        <v>0</v>
      </c>
      <c r="G68">
        <v>150</v>
      </c>
    </row>
    <row r="69" spans="1:7" x14ac:dyDescent="0.2">
      <c r="A69">
        <v>2</v>
      </c>
      <c r="C69">
        <v>2</v>
      </c>
      <c r="D69">
        <v>0</v>
      </c>
      <c r="E69">
        <v>1</v>
      </c>
      <c r="F69">
        <v>0</v>
      </c>
      <c r="G69">
        <v>105.6</v>
      </c>
    </row>
    <row r="70" spans="1:7" x14ac:dyDescent="0.2">
      <c r="A70">
        <v>3</v>
      </c>
      <c r="C70">
        <v>3</v>
      </c>
      <c r="D70">
        <v>0</v>
      </c>
      <c r="E70">
        <v>0</v>
      </c>
      <c r="F70">
        <v>1</v>
      </c>
      <c r="G70">
        <v>127.19999999999999</v>
      </c>
    </row>
    <row r="71" spans="1:7" x14ac:dyDescent="0.2">
      <c r="A71">
        <v>4</v>
      </c>
      <c r="C71">
        <v>4</v>
      </c>
      <c r="D71">
        <v>0</v>
      </c>
      <c r="E71">
        <v>0</v>
      </c>
      <c r="F71">
        <v>0</v>
      </c>
      <c r="G71">
        <v>183.6</v>
      </c>
    </row>
    <row r="72" spans="1:7" x14ac:dyDescent="0.2">
      <c r="A72">
        <v>5</v>
      </c>
      <c r="B72">
        <v>2</v>
      </c>
      <c r="C72">
        <v>1</v>
      </c>
      <c r="D72">
        <v>1</v>
      </c>
      <c r="E72">
        <v>0</v>
      </c>
      <c r="F72">
        <v>0</v>
      </c>
      <c r="G72">
        <v>141.6</v>
      </c>
    </row>
    <row r="73" spans="1:7" x14ac:dyDescent="0.2">
      <c r="A73">
        <v>6</v>
      </c>
      <c r="C73">
        <v>2</v>
      </c>
      <c r="D73">
        <v>0</v>
      </c>
      <c r="E73">
        <v>1</v>
      </c>
      <c r="F73">
        <v>0</v>
      </c>
      <c r="G73">
        <v>122.39999999999999</v>
      </c>
    </row>
    <row r="74" spans="1:7" x14ac:dyDescent="0.2">
      <c r="A74">
        <v>7</v>
      </c>
      <c r="C74">
        <v>3</v>
      </c>
      <c r="D74">
        <v>0</v>
      </c>
      <c r="E74">
        <v>0</v>
      </c>
      <c r="F74">
        <v>1</v>
      </c>
      <c r="G74">
        <v>159.6</v>
      </c>
    </row>
    <row r="75" spans="1:7" x14ac:dyDescent="0.2">
      <c r="A75">
        <v>8</v>
      </c>
      <c r="C75">
        <v>4</v>
      </c>
      <c r="D75">
        <v>0</v>
      </c>
      <c r="E75">
        <v>0</v>
      </c>
      <c r="F75">
        <v>0</v>
      </c>
      <c r="G75">
        <v>193.2</v>
      </c>
    </row>
    <row r="76" spans="1:7" x14ac:dyDescent="0.2">
      <c r="A76">
        <v>9</v>
      </c>
      <c r="B76">
        <v>3</v>
      </c>
      <c r="C76">
        <v>1</v>
      </c>
      <c r="D76">
        <v>1</v>
      </c>
      <c r="E76">
        <v>0</v>
      </c>
      <c r="F76">
        <v>0</v>
      </c>
      <c r="G76">
        <v>165.6</v>
      </c>
    </row>
    <row r="77" spans="1:7" x14ac:dyDescent="0.2">
      <c r="A77">
        <v>10</v>
      </c>
      <c r="C77">
        <v>2</v>
      </c>
      <c r="D77">
        <v>0</v>
      </c>
      <c r="E77">
        <v>1</v>
      </c>
      <c r="F77">
        <v>0</v>
      </c>
      <c r="G77">
        <v>96</v>
      </c>
    </row>
    <row r="78" spans="1:7" x14ac:dyDescent="0.2">
      <c r="A78">
        <v>11</v>
      </c>
      <c r="C78">
        <v>3</v>
      </c>
      <c r="D78">
        <v>0</v>
      </c>
      <c r="E78">
        <v>0</v>
      </c>
      <c r="F78">
        <v>1</v>
      </c>
      <c r="G78">
        <v>135.6</v>
      </c>
    </row>
    <row r="79" spans="1:7" x14ac:dyDescent="0.2">
      <c r="A79">
        <v>12</v>
      </c>
      <c r="C79">
        <v>4</v>
      </c>
      <c r="D79">
        <v>0</v>
      </c>
      <c r="E79">
        <v>0</v>
      </c>
      <c r="F79">
        <v>0</v>
      </c>
      <c r="G79">
        <v>172.79999999999998</v>
      </c>
    </row>
    <row r="80" spans="1:7" x14ac:dyDescent="0.2">
      <c r="A80">
        <v>13</v>
      </c>
      <c r="B80">
        <v>4</v>
      </c>
      <c r="C80">
        <v>1</v>
      </c>
      <c r="D80">
        <v>1</v>
      </c>
      <c r="E80">
        <v>0</v>
      </c>
      <c r="F80">
        <v>0</v>
      </c>
      <c r="G80">
        <v>130.79999999999998</v>
      </c>
    </row>
    <row r="81" spans="1:7" x14ac:dyDescent="0.2">
      <c r="A81">
        <v>14</v>
      </c>
      <c r="C81">
        <v>2</v>
      </c>
      <c r="D81">
        <v>0</v>
      </c>
      <c r="E81">
        <v>1</v>
      </c>
      <c r="F81">
        <v>0</v>
      </c>
      <c r="G81">
        <v>130.79999999999998</v>
      </c>
    </row>
    <row r="82" spans="1:7" x14ac:dyDescent="0.2">
      <c r="A82">
        <v>15</v>
      </c>
      <c r="C82">
        <v>3</v>
      </c>
      <c r="D82">
        <v>0</v>
      </c>
      <c r="E82">
        <v>0</v>
      </c>
      <c r="F82">
        <v>1</v>
      </c>
      <c r="G82">
        <v>150</v>
      </c>
    </row>
    <row r="83" spans="1:7" x14ac:dyDescent="0.2">
      <c r="A83">
        <v>16</v>
      </c>
      <c r="C83">
        <v>4</v>
      </c>
      <c r="D83">
        <v>0</v>
      </c>
      <c r="E83">
        <v>0</v>
      </c>
      <c r="F83">
        <v>0</v>
      </c>
      <c r="G83">
        <v>164.4</v>
      </c>
    </row>
    <row r="84" spans="1:7" x14ac:dyDescent="0.2">
      <c r="A84">
        <v>17</v>
      </c>
      <c r="B84">
        <v>5</v>
      </c>
      <c r="C84">
        <v>1</v>
      </c>
      <c r="D84">
        <v>1</v>
      </c>
      <c r="E84">
        <v>0</v>
      </c>
      <c r="F84">
        <v>0</v>
      </c>
      <c r="G84">
        <v>156</v>
      </c>
    </row>
    <row r="85" spans="1:7" x14ac:dyDescent="0.2">
      <c r="A85">
        <v>18</v>
      </c>
      <c r="C85">
        <v>2</v>
      </c>
      <c r="D85">
        <v>0</v>
      </c>
      <c r="E85">
        <v>1</v>
      </c>
      <c r="F85">
        <v>0</v>
      </c>
      <c r="G85">
        <v>115.19999999999999</v>
      </c>
    </row>
    <row r="86" spans="1:7" x14ac:dyDescent="0.2">
      <c r="A86">
        <v>19</v>
      </c>
      <c r="C86">
        <v>3</v>
      </c>
      <c r="D86">
        <v>0</v>
      </c>
      <c r="E86">
        <v>0</v>
      </c>
      <c r="F86">
        <v>1</v>
      </c>
      <c r="G86">
        <v>153.6</v>
      </c>
    </row>
    <row r="87" spans="1:7" x14ac:dyDescent="0.2">
      <c r="A87" s="1">
        <v>20</v>
      </c>
      <c r="B87" s="1"/>
      <c r="C87" s="1">
        <v>4</v>
      </c>
      <c r="D87" s="1">
        <v>0</v>
      </c>
      <c r="E87" s="1">
        <v>0</v>
      </c>
      <c r="F87" s="1">
        <v>0</v>
      </c>
      <c r="G87" s="1">
        <v>198</v>
      </c>
    </row>
    <row r="91" spans="1:7" x14ac:dyDescent="0.2">
      <c r="A91" t="s">
        <v>2</v>
      </c>
    </row>
    <row r="92" spans="1:7" ht="17" thickBot="1" x14ac:dyDescent="0.25"/>
    <row r="93" spans="1:7" x14ac:dyDescent="0.2">
      <c r="A93" s="6" t="s">
        <v>3</v>
      </c>
      <c r="B93" s="6"/>
    </row>
    <row r="94" spans="1:7" x14ac:dyDescent="0.2">
      <c r="A94" s="3" t="s">
        <v>4</v>
      </c>
      <c r="B94" s="3">
        <v>0.89379134480340627</v>
      </c>
    </row>
    <row r="95" spans="1:7" x14ac:dyDescent="0.2">
      <c r="A95" s="3" t="s">
        <v>5</v>
      </c>
      <c r="B95" s="3">
        <v>0.7988629680454814</v>
      </c>
    </row>
    <row r="96" spans="1:7" x14ac:dyDescent="0.2">
      <c r="A96" s="3" t="s">
        <v>6</v>
      </c>
      <c r="B96" s="3">
        <v>0.76114977455400912</v>
      </c>
    </row>
    <row r="97" spans="1:9" x14ac:dyDescent="0.2">
      <c r="A97" s="3" t="s">
        <v>7</v>
      </c>
      <c r="B97" s="3">
        <v>13.589701983487348</v>
      </c>
    </row>
    <row r="98" spans="1:9" ht="17" thickBot="1" x14ac:dyDescent="0.25">
      <c r="A98" s="4" t="s">
        <v>8</v>
      </c>
      <c r="B98" s="4">
        <v>20</v>
      </c>
    </row>
    <row r="100" spans="1:9" ht="17" thickBot="1" x14ac:dyDescent="0.25">
      <c r="A100" t="s">
        <v>9</v>
      </c>
    </row>
    <row r="101" spans="1:9" x14ac:dyDescent="0.2">
      <c r="A101" s="5"/>
      <c r="B101" s="5" t="s">
        <v>14</v>
      </c>
      <c r="C101" s="5" t="s">
        <v>15</v>
      </c>
      <c r="D101" s="5" t="s">
        <v>16</v>
      </c>
      <c r="E101" s="5" t="s">
        <v>17</v>
      </c>
      <c r="F101" s="5" t="s">
        <v>18</v>
      </c>
    </row>
    <row r="102" spans="1:9" x14ac:dyDescent="0.2">
      <c r="A102" s="3" t="s">
        <v>10</v>
      </c>
      <c r="B102" s="3">
        <v>3</v>
      </c>
      <c r="C102" s="3">
        <v>11736.000000000004</v>
      </c>
      <c r="D102" s="3">
        <v>3912.0000000000014</v>
      </c>
      <c r="E102" s="3">
        <v>21.182586094866807</v>
      </c>
      <c r="F102" s="3">
        <v>8.1036320948030689E-6</v>
      </c>
    </row>
    <row r="103" spans="1:9" x14ac:dyDescent="0.2">
      <c r="A103" s="3" t="s">
        <v>11</v>
      </c>
      <c r="B103" s="3">
        <v>16</v>
      </c>
      <c r="C103" s="3">
        <v>2954.8799999999997</v>
      </c>
      <c r="D103" s="3">
        <v>184.67999999999998</v>
      </c>
      <c r="E103" s="3"/>
      <c r="F103" s="3"/>
    </row>
    <row r="104" spans="1:9" ht="17" thickBot="1" x14ac:dyDescent="0.25">
      <c r="A104" s="4" t="s">
        <v>12</v>
      </c>
      <c r="B104" s="4">
        <v>19</v>
      </c>
      <c r="C104" s="4">
        <v>14690.880000000003</v>
      </c>
      <c r="D104" s="4"/>
      <c r="E104" s="4"/>
      <c r="F104" s="4"/>
    </row>
    <row r="105" spans="1:9" ht="17" thickBot="1" x14ac:dyDescent="0.25"/>
    <row r="106" spans="1:9" x14ac:dyDescent="0.2">
      <c r="A106" s="5"/>
      <c r="B106" s="5" t="s">
        <v>19</v>
      </c>
      <c r="C106" s="5" t="s">
        <v>7</v>
      </c>
      <c r="D106" s="5" t="s">
        <v>20</v>
      </c>
      <c r="E106" s="5" t="s">
        <v>21</v>
      </c>
      <c r="F106" s="5" t="s">
        <v>22</v>
      </c>
      <c r="G106" s="5" t="s">
        <v>23</v>
      </c>
      <c r="H106" s="5" t="s">
        <v>24</v>
      </c>
      <c r="I106" s="5" t="s">
        <v>25</v>
      </c>
    </row>
    <row r="107" spans="1:9" x14ac:dyDescent="0.2">
      <c r="A107" s="9" t="s">
        <v>13</v>
      </c>
      <c r="B107" s="9">
        <v>182.39999999999998</v>
      </c>
      <c r="C107" s="3">
        <v>6.0774994858082874</v>
      </c>
      <c r="D107" s="3">
        <v>30.012343139794009</v>
      </c>
      <c r="E107" s="3">
        <v>1.7040484147943959E-15</v>
      </c>
      <c r="F107" s="3">
        <v>169.51627663402053</v>
      </c>
      <c r="G107" s="3">
        <v>195.28372336597943</v>
      </c>
      <c r="H107" s="3">
        <v>169.51627663402053</v>
      </c>
      <c r="I107" s="3">
        <v>195.28372336597943</v>
      </c>
    </row>
    <row r="108" spans="1:9" x14ac:dyDescent="0.2">
      <c r="A108" s="9" t="s">
        <v>34</v>
      </c>
      <c r="B108" s="9">
        <v>-33.599999999999994</v>
      </c>
      <c r="C108" s="3">
        <v>8.5948821981455925</v>
      </c>
      <c r="D108" s="3">
        <v>-3.9093031440558237</v>
      </c>
      <c r="E108" s="3">
        <v>1.2490533998238407E-3</v>
      </c>
      <c r="F108" s="3">
        <v>-51.820336318031266</v>
      </c>
      <c r="G108" s="3">
        <v>-15.379663681968722</v>
      </c>
      <c r="H108" s="3">
        <v>-51.820336318031266</v>
      </c>
      <c r="I108" s="3">
        <v>-15.379663681968722</v>
      </c>
    </row>
    <row r="109" spans="1:9" x14ac:dyDescent="0.2">
      <c r="A109" s="9" t="s">
        <v>35</v>
      </c>
      <c r="B109" s="9">
        <v>-68.399999999999991</v>
      </c>
      <c r="C109" s="3">
        <v>8.5948821981455925</v>
      </c>
      <c r="D109" s="3">
        <v>-7.9582242575422129</v>
      </c>
      <c r="E109" s="3">
        <v>5.9348216402977417E-7</v>
      </c>
      <c r="F109" s="3">
        <v>-86.620336318031264</v>
      </c>
      <c r="G109" s="3">
        <v>-50.179663681968719</v>
      </c>
      <c r="H109" s="3">
        <v>-86.620336318031264</v>
      </c>
      <c r="I109" s="3">
        <v>-50.179663681968719</v>
      </c>
    </row>
    <row r="110" spans="1:9" ht="17" thickBot="1" x14ac:dyDescent="0.25">
      <c r="A110" s="10" t="s">
        <v>36</v>
      </c>
      <c r="B110" s="10">
        <v>-37.200000000000003</v>
      </c>
      <c r="C110" s="4">
        <v>8.5948821981455907</v>
      </c>
      <c r="D110" s="4">
        <v>-4.328157052347521</v>
      </c>
      <c r="E110" s="4">
        <v>5.1929317827149825E-4</v>
      </c>
      <c r="F110" s="4">
        <v>-55.420336318031268</v>
      </c>
      <c r="G110" s="4">
        <v>-18.979663681968738</v>
      </c>
      <c r="H110" s="4">
        <v>-55.420336318031268</v>
      </c>
      <c r="I110" s="4">
        <v>-18.979663681968738</v>
      </c>
    </row>
    <row r="115" spans="1:2" x14ac:dyDescent="0.2">
      <c r="A115" s="8" t="s">
        <v>74</v>
      </c>
      <c r="B115" s="33" t="s">
        <v>76</v>
      </c>
    </row>
    <row r="116" spans="1:2" x14ac:dyDescent="0.2">
      <c r="A116" s="24" t="s">
        <v>34</v>
      </c>
      <c r="B116">
        <f>182.4-33.6*1</f>
        <v>148.80000000000001</v>
      </c>
    </row>
    <row r="117" spans="1:2" x14ac:dyDescent="0.2">
      <c r="A117" s="24" t="s">
        <v>35</v>
      </c>
      <c r="B117">
        <f>182.4-68.4*1</f>
        <v>114</v>
      </c>
    </row>
    <row r="118" spans="1:2" x14ac:dyDescent="0.2">
      <c r="A118" s="24" t="s">
        <v>36</v>
      </c>
      <c r="B118">
        <f>182.4-37.2*1</f>
        <v>145.19999999999999</v>
      </c>
    </row>
    <row r="119" spans="1:2" x14ac:dyDescent="0.2">
      <c r="A119" s="32" t="s">
        <v>75</v>
      </c>
      <c r="B119" s="1">
        <v>182.4</v>
      </c>
    </row>
  </sheetData>
  <mergeCells count="1">
    <mergeCell ref="A58:G5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Forecast Accuracy</vt:lpstr>
      <vt:lpstr>Robert's Drugs</vt:lpstr>
      <vt:lpstr>Robert's Drugs - Solutions</vt:lpstr>
      <vt:lpstr>Auger's Plumbing</vt:lpstr>
      <vt:lpstr>Auger's Plumbing - Solution</vt:lpstr>
      <vt:lpstr>Bicycle Sales</vt:lpstr>
      <vt:lpstr>Bicycle Sales - Solution</vt:lpstr>
      <vt:lpstr>Umbrella</vt:lpstr>
      <vt:lpstr>Umbrella - Solution</vt:lpstr>
      <vt:lpstr>Television Sales</vt:lpstr>
      <vt:lpstr>Television Sales - 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Casteel</dc:creator>
  <cp:lastModifiedBy>Alex Casteel</cp:lastModifiedBy>
  <dcterms:created xsi:type="dcterms:W3CDTF">2020-12-02T19:59:29Z</dcterms:created>
  <dcterms:modified xsi:type="dcterms:W3CDTF">2021-02-23T04:34:32Z</dcterms:modified>
</cp:coreProperties>
</file>